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05" windowWidth="8460" windowHeight="5775" tabRatio="930" firstSheet="2" activeTab="5"/>
  </bookViews>
  <sheets>
    <sheet name="Initial triage" sheetId="20" r:id="rId1"/>
    <sheet name="Sustainability Assessment" sheetId="17" r:id="rId2"/>
    <sheet name="Tenant Commitment (blank)" sheetId="23" r:id="rId3"/>
    <sheet name="Tenant Commitment (example)" sheetId="22" r:id="rId4"/>
    <sheet name="Income per household member" sheetId="14" r:id="rId5"/>
    <sheet name="Affordability calculator" sheetId="9" r:id="rId6"/>
    <sheet name="Financial Vulnerability" sheetId="15" r:id="rId7"/>
    <sheet name="Health &amp; Disabability Vuln" sheetId="16" r:id="rId8"/>
    <sheet name="Social &amp; Domestic Vulnerability" sheetId="18" r:id="rId9"/>
    <sheet name="Employability Assessment" sheetId="19" r:id="rId10"/>
    <sheet name="Gas and elec costs" sheetId="8" r:id="rId11"/>
    <sheet name="Applicable amounts" sheetId="6" r:id="rId12"/>
    <sheet name="rising cost of living" sheetId="13" r:id="rId13"/>
  </sheets>
  <definedNames>
    <definedName name="_xlnm.Print_Area" localSheetId="5">'Affordability calculator'!$A$1:$K$48</definedName>
    <definedName name="_xlnm.Print_Area" localSheetId="9">'Employability Assessment'!$A$1:$C$22</definedName>
    <definedName name="_xlnm.Print_Area" localSheetId="6">'Financial Vulnerability'!$A$1:$C$27</definedName>
    <definedName name="_xlnm.Print_Area" localSheetId="7">'Health &amp; Disabability Vuln'!$A$1:$C$25</definedName>
    <definedName name="_xlnm.Print_Area" localSheetId="0">'Initial triage'!$A$1:$C$34</definedName>
    <definedName name="_xlnm.Print_Area" localSheetId="8">'Social &amp; Domestic Vulnerability'!$A$1:$C$43</definedName>
    <definedName name="_xlnm.Print_Area" localSheetId="2">'Tenant Commitment (blank)'!$A$1:$E$29</definedName>
  </definedNames>
  <calcPr calcId="144525"/>
</workbook>
</file>

<file path=xl/calcChain.xml><?xml version="1.0" encoding="utf-8"?>
<calcChain xmlns="http://schemas.openxmlformats.org/spreadsheetml/2006/main">
  <c r="D18" i="20" l="1"/>
  <c r="D19" i="20"/>
  <c r="D14" i="20"/>
  <c r="D25" i="20" l="1"/>
  <c r="D15" i="20"/>
  <c r="E16" i="20" s="1"/>
  <c r="E25" i="20" l="1"/>
  <c r="D16" i="20"/>
  <c r="D26" i="20" l="1"/>
  <c r="E26" i="20" s="1"/>
  <c r="D29" i="20"/>
  <c r="F29" i="20" s="1"/>
  <c r="Q17" i="14"/>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8" i="9"/>
  <c r="J7" i="9"/>
  <c r="J6" i="9"/>
  <c r="J5" i="9"/>
  <c r="J4" i="9"/>
  <c r="J3" i="9"/>
  <c r="C9" i="9"/>
  <c r="C8" i="9"/>
  <c r="C7" i="9"/>
  <c r="C2" i="9"/>
  <c r="T4" i="14"/>
  <c r="T5" i="14"/>
  <c r="T6" i="14"/>
  <c r="T7" i="14"/>
  <c r="T8" i="14"/>
  <c r="T9" i="14"/>
  <c r="T10" i="14"/>
  <c r="T11" i="14"/>
  <c r="T12" i="14"/>
  <c r="T13" i="14"/>
  <c r="T14" i="14"/>
  <c r="T15" i="14"/>
  <c r="T16" i="14"/>
  <c r="T3" i="14"/>
  <c r="P17" i="14"/>
  <c r="F26" i="20" l="1"/>
  <c r="D6" i="8"/>
  <c r="D7" i="8"/>
  <c r="D9" i="8"/>
  <c r="D10" i="8"/>
  <c r="D11" i="8"/>
  <c r="D13" i="8"/>
  <c r="D14" i="8"/>
  <c r="D15" i="8"/>
  <c r="D5" i="8"/>
  <c r="Q9" i="20"/>
  <c r="D9" i="20"/>
  <c r="F9" i="20" s="1"/>
  <c r="O17" i="14"/>
  <c r="D11" i="20"/>
  <c r="F11" i="20" s="1"/>
  <c r="D12" i="20"/>
  <c r="F12" i="20" s="1"/>
  <c r="D10" i="20"/>
  <c r="F10" i="20" s="1"/>
  <c r="D22" i="20"/>
  <c r="D30" i="18"/>
  <c r="F30" i="18" s="1"/>
  <c r="D14" i="15"/>
  <c r="F14" i="15" s="1"/>
  <c r="D15" i="15"/>
  <c r="F15" i="15" s="1"/>
  <c r="D16" i="15"/>
  <c r="F16" i="15" s="1"/>
  <c r="D23" i="20"/>
  <c r="D21" i="20"/>
  <c r="Q10" i="20"/>
  <c r="Q11" i="20"/>
  <c r="E33" i="18"/>
  <c r="D40" i="18"/>
  <c r="F40" i="18" s="1"/>
  <c r="D21" i="18"/>
  <c r="D22" i="18"/>
  <c r="F22" i="18" s="1"/>
  <c r="D23" i="18"/>
  <c r="D24" i="18"/>
  <c r="F24" i="18" s="1"/>
  <c r="D25" i="18"/>
  <c r="F25" i="18" s="1"/>
  <c r="D20" i="18"/>
  <c r="F20" i="18" s="1"/>
  <c r="D29" i="18"/>
  <c r="F29" i="18" s="1"/>
  <c r="D31" i="18"/>
  <c r="F31" i="18" s="1"/>
  <c r="D32" i="18"/>
  <c r="F32" i="18" s="1"/>
  <c r="D28" i="18"/>
  <c r="F28" i="18" s="1"/>
  <c r="E16" i="16"/>
  <c r="E13" i="19"/>
  <c r="E18" i="15"/>
  <c r="D22" i="15"/>
  <c r="F22" i="15" s="1"/>
  <c r="D11" i="19"/>
  <c r="F21" i="18"/>
  <c r="F11" i="19"/>
  <c r="D4" i="19"/>
  <c r="F4" i="19" s="1"/>
  <c r="D5" i="19"/>
  <c r="F5" i="19" s="1"/>
  <c r="D6" i="19"/>
  <c r="F6" i="19" s="1"/>
  <c r="D7" i="19"/>
  <c r="F7" i="19" s="1"/>
  <c r="D8" i="19"/>
  <c r="F8" i="19" s="1"/>
  <c r="D9" i="19"/>
  <c r="F9" i="19" s="1"/>
  <c r="D10" i="19"/>
  <c r="F10" i="19" s="1"/>
  <c r="D12" i="19"/>
  <c r="F12" i="19" s="1"/>
  <c r="D3" i="19"/>
  <c r="F3" i="19" s="1"/>
  <c r="F25" i="20"/>
  <c r="D34" i="20"/>
  <c r="F34" i="20" s="1"/>
  <c r="D32" i="20"/>
  <c r="F32" i="20" s="1"/>
  <c r="D28" i="20"/>
  <c r="F28" i="20" s="1"/>
  <c r="Q8" i="20"/>
  <c r="Q2" i="19"/>
  <c r="Q3" i="19"/>
  <c r="Q4" i="19"/>
  <c r="D22" i="19"/>
  <c r="F22" i="19" s="1"/>
  <c r="D21" i="19"/>
  <c r="F21" i="19" s="1"/>
  <c r="D20" i="19"/>
  <c r="F20" i="19" s="1"/>
  <c r="D19" i="19"/>
  <c r="F19" i="19" s="1"/>
  <c r="D18" i="19"/>
  <c r="F18" i="19" s="1"/>
  <c r="D17" i="19"/>
  <c r="F17" i="19" s="1"/>
  <c r="D16" i="19"/>
  <c r="F16" i="19" s="1"/>
  <c r="D15" i="19"/>
  <c r="F15" i="19" s="1"/>
  <c r="D23" i="15"/>
  <c r="F23" i="15" s="1"/>
  <c r="D11" i="15"/>
  <c r="F11" i="15" s="1"/>
  <c r="D20" i="16"/>
  <c r="F20" i="16" s="1"/>
  <c r="D38" i="18"/>
  <c r="F38" i="18" s="1"/>
  <c r="D43" i="18"/>
  <c r="F43" i="18" s="1"/>
  <c r="D42" i="18"/>
  <c r="F42" i="18" s="1"/>
  <c r="D41" i="18"/>
  <c r="F41" i="18" s="1"/>
  <c r="D39" i="18"/>
  <c r="F39" i="18" s="1"/>
  <c r="D37" i="18"/>
  <c r="F37" i="18" s="1"/>
  <c r="D36" i="18"/>
  <c r="F36" i="18" s="1"/>
  <c r="D35" i="18"/>
  <c r="F35" i="18" s="1"/>
  <c r="D14" i="16"/>
  <c r="F14" i="16" s="1"/>
  <c r="D15" i="16"/>
  <c r="F15" i="16" s="1"/>
  <c r="D18" i="16"/>
  <c r="F18" i="16" s="1"/>
  <c r="D19" i="16"/>
  <c r="F19" i="16" s="1"/>
  <c r="D21" i="16"/>
  <c r="F21" i="16" s="1"/>
  <c r="D22" i="16"/>
  <c r="F22" i="16" s="1"/>
  <c r="D23" i="16"/>
  <c r="F23" i="16" s="1"/>
  <c r="D24" i="16"/>
  <c r="F24" i="16" s="1"/>
  <c r="D25" i="16"/>
  <c r="F25" i="16" s="1"/>
  <c r="D14" i="18"/>
  <c r="F14" i="18" s="1"/>
  <c r="D15" i="18"/>
  <c r="F15" i="18" s="1"/>
  <c r="D16" i="18"/>
  <c r="F16" i="18" s="1"/>
  <c r="D17" i="18"/>
  <c r="F17" i="18" s="1"/>
  <c r="F23" i="18"/>
  <c r="D13" i="18"/>
  <c r="F13" i="18" s="1"/>
  <c r="D12" i="18"/>
  <c r="F12" i="18" s="1"/>
  <c r="D11" i="18"/>
  <c r="F11" i="18" s="1"/>
  <c r="D10" i="18"/>
  <c r="F10" i="18" s="1"/>
  <c r="D9" i="18"/>
  <c r="F9" i="18" s="1"/>
  <c r="F8" i="18"/>
  <c r="D8" i="18"/>
  <c r="D7" i="18"/>
  <c r="F7" i="18" s="1"/>
  <c r="D6" i="18"/>
  <c r="F6" i="18" s="1"/>
  <c r="D5" i="18"/>
  <c r="F5" i="18" s="1"/>
  <c r="D4" i="18"/>
  <c r="F4" i="18" s="1"/>
  <c r="D3" i="18"/>
  <c r="F3" i="18" s="1"/>
  <c r="D13" i="16"/>
  <c r="F13" i="16" s="1"/>
  <c r="D12" i="16"/>
  <c r="F12" i="16" s="1"/>
  <c r="D11" i="16"/>
  <c r="F11" i="16" s="1"/>
  <c r="D10" i="16"/>
  <c r="F10" i="16" s="1"/>
  <c r="F9" i="16"/>
  <c r="D9" i="16"/>
  <c r="D8" i="16"/>
  <c r="F8" i="16" s="1"/>
  <c r="D7" i="16"/>
  <c r="F7" i="16" s="1"/>
  <c r="D6" i="16"/>
  <c r="F6" i="16" s="1"/>
  <c r="D5" i="16"/>
  <c r="F5" i="16" s="1"/>
  <c r="D4" i="16"/>
  <c r="F4" i="16" s="1"/>
  <c r="D3" i="16"/>
  <c r="F3" i="16" s="1"/>
  <c r="D4" i="15"/>
  <c r="D5" i="15"/>
  <c r="F5" i="15" s="1"/>
  <c r="D6" i="15"/>
  <c r="F6" i="15" s="1"/>
  <c r="D7" i="15"/>
  <c r="F7" i="15" s="1"/>
  <c r="D8" i="15"/>
  <c r="F8" i="15" s="1"/>
  <c r="D9" i="15"/>
  <c r="F9" i="15" s="1"/>
  <c r="D10" i="15"/>
  <c r="F10" i="15" s="1"/>
  <c r="D12" i="15"/>
  <c r="F12" i="15" s="1"/>
  <c r="D13" i="15"/>
  <c r="F13" i="15" s="1"/>
  <c r="D17" i="15"/>
  <c r="F17" i="15" s="1"/>
  <c r="D20" i="15"/>
  <c r="F20" i="15" s="1"/>
  <c r="D21" i="15"/>
  <c r="F21" i="15" s="1"/>
  <c r="D24" i="15"/>
  <c r="F24" i="15" s="1"/>
  <c r="D25" i="15"/>
  <c r="F25" i="15" s="1"/>
  <c r="D26" i="15"/>
  <c r="F26" i="15" s="1"/>
  <c r="D27" i="15"/>
  <c r="F27" i="15" s="1"/>
  <c r="D3" i="15"/>
  <c r="Q4" i="18"/>
  <c r="Q3" i="18"/>
  <c r="Q2" i="18"/>
  <c r="Q4" i="16"/>
  <c r="Q3" i="16"/>
  <c r="Q2" i="16"/>
  <c r="R3" i="15"/>
  <c r="R4" i="15"/>
  <c r="R2" i="15"/>
  <c r="S4" i="14"/>
  <c r="U4" i="14" s="1"/>
  <c r="S5" i="14"/>
  <c r="U5" i="14" s="1"/>
  <c r="S6" i="14"/>
  <c r="U6" i="14" s="1"/>
  <c r="S7" i="14"/>
  <c r="S8" i="14"/>
  <c r="U8" i="14" s="1"/>
  <c r="S9" i="14"/>
  <c r="S10" i="14"/>
  <c r="U10" i="14" s="1"/>
  <c r="S11" i="14"/>
  <c r="S12" i="14"/>
  <c r="U12" i="14" s="1"/>
  <c r="S13" i="14"/>
  <c r="U13" i="14" s="1"/>
  <c r="S14" i="14"/>
  <c r="U14" i="14" s="1"/>
  <c r="S15" i="14"/>
  <c r="S16" i="14"/>
  <c r="U16" i="14" s="1"/>
  <c r="U7" i="14"/>
  <c r="U9" i="14"/>
  <c r="U11" i="14"/>
  <c r="U15" i="14"/>
  <c r="T17" i="14"/>
  <c r="B32" i="9" s="1"/>
  <c r="C17" i="14"/>
  <c r="B3" i="9" s="1"/>
  <c r="D17" i="14"/>
  <c r="B4" i="9" s="1"/>
  <c r="E17" i="14"/>
  <c r="B5" i="9" s="1"/>
  <c r="F17" i="14"/>
  <c r="B6" i="9" s="1"/>
  <c r="G17" i="14"/>
  <c r="B7" i="9" s="1"/>
  <c r="H17" i="14"/>
  <c r="B8" i="9" s="1"/>
  <c r="I17" i="14"/>
  <c r="B9" i="9" s="1"/>
  <c r="J17" i="14"/>
  <c r="K17" i="14"/>
  <c r="L17" i="14"/>
  <c r="M17" i="14"/>
  <c r="N17" i="14"/>
  <c r="R17" i="14"/>
  <c r="B17" i="14"/>
  <c r="B2" i="9" s="1"/>
  <c r="S3" i="14"/>
  <c r="C5" i="9" s="1"/>
  <c r="B13" i="13"/>
  <c r="E13" i="13" s="1"/>
  <c r="B12" i="13"/>
  <c r="E12" i="13" s="1"/>
  <c r="E2" i="13"/>
  <c r="D7" i="13"/>
  <c r="D3" i="13"/>
  <c r="D8" i="13" s="1"/>
  <c r="C3" i="13"/>
  <c r="C7" i="13" s="1"/>
  <c r="C6" i="13"/>
  <c r="E5" i="13"/>
  <c r="E4" i="13"/>
  <c r="G2" i="13"/>
  <c r="E7" i="13" l="1"/>
  <c r="C8" i="13"/>
  <c r="F23" i="20"/>
  <c r="F22" i="20"/>
  <c r="F18" i="20"/>
  <c r="G16" i="20"/>
  <c r="E37" i="20"/>
  <c r="C3" i="9"/>
  <c r="C6" i="9"/>
  <c r="U3" i="14"/>
  <c r="U17" i="14" s="1"/>
  <c r="C12" i="9" s="1"/>
  <c r="C4" i="9"/>
  <c r="H15" i="20"/>
  <c r="E36" i="20" s="1"/>
  <c r="F15" i="20"/>
  <c r="F21" i="20"/>
  <c r="F19" i="20"/>
  <c r="F23" i="19"/>
  <c r="F45" i="18"/>
  <c r="F27" i="16"/>
  <c r="A1" i="16" s="1"/>
  <c r="F28" i="15"/>
  <c r="A1" i="15" s="1"/>
  <c r="B10" i="9"/>
  <c r="S17" i="14"/>
  <c r="G8" i="13"/>
  <c r="G7" i="13"/>
  <c r="B19" i="9"/>
  <c r="F36" i="20" l="1"/>
  <c r="E38" i="20"/>
  <c r="B9" i="17"/>
  <c r="C9" i="17" s="1"/>
  <c r="D9" i="17" s="1"/>
  <c r="A1" i="19"/>
  <c r="B8" i="17"/>
  <c r="C8" i="17" s="1"/>
  <c r="D8" i="17" s="1"/>
  <c r="A1" i="18"/>
  <c r="C13" i="9"/>
  <c r="B7" i="17"/>
  <c r="C7" i="17" s="1"/>
  <c r="D7" i="17" s="1"/>
  <c r="B22" i="9"/>
  <c r="B26" i="9" s="1"/>
  <c r="R1" i="9"/>
  <c r="B2" i="20" l="1"/>
  <c r="C2" i="20" s="1"/>
  <c r="B27" i="9" l="1"/>
  <c r="J2" i="9" s="1"/>
  <c r="B6" i="17"/>
  <c r="B11" i="17" s="1"/>
  <c r="J47" i="9" l="1"/>
  <c r="B29" i="9" s="1"/>
  <c r="B25" i="9"/>
  <c r="R3" i="17"/>
  <c r="R4" i="17"/>
  <c r="R2" i="17"/>
  <c r="C6" i="17"/>
  <c r="B31" i="9" l="1"/>
  <c r="B33" i="9" s="1"/>
  <c r="D6" i="17"/>
  <c r="C3" i="17" l="1"/>
  <c r="D3" i="17" s="1"/>
  <c r="D11" i="17" s="1"/>
  <c r="C11" i="17" s="1"/>
  <c r="B3" i="17"/>
</calcChain>
</file>

<file path=xl/sharedStrings.xml><?xml version="1.0" encoding="utf-8"?>
<sst xmlns="http://schemas.openxmlformats.org/spreadsheetml/2006/main" count="747" uniqueCount="444">
  <si>
    <t xml:space="preserve">Personal allowance for people under state pension credit age </t>
  </si>
  <si>
    <t>Housing benefit 2014/15</t>
  </si>
  <si>
    <t>Council tax reduction 2014/15</t>
  </si>
  <si>
    <t>Single claimant</t>
  </si>
  <si>
    <t>Aged 16-24</t>
  </si>
  <si>
    <t>Aged 25 or over</t>
  </si>
  <si>
    <t>Lone parent</t>
  </si>
  <si>
    <t>Aged under18 (HB only)</t>
  </si>
  <si>
    <t xml:space="preserve">Aged over 18 </t>
  </si>
  <si>
    <t>Couple</t>
  </si>
  <si>
    <t>Both under 18</t>
  </si>
  <si>
    <t>One or both over 18</t>
  </si>
  <si>
    <t>Polygamous partner</t>
  </si>
  <si>
    <t>Amount for each additional spouse</t>
  </si>
  <si>
    <t xml:space="preserve">Personal allowances if you have children </t>
  </si>
  <si>
    <t>Dependent child or young person</t>
  </si>
  <si>
    <t xml:space="preserve">Amount for every child from date of birth to first Monday in the September following 16th birthday. </t>
  </si>
  <si>
    <t>Amount per child from September following the 16th birthday to day before 20th birthday as long as receiving child benefit.</t>
  </si>
  <si>
    <t>Child</t>
  </si>
  <si>
    <t>Family premium</t>
  </si>
  <si>
    <t>Payable rent</t>
  </si>
  <si>
    <t>Water rates</t>
  </si>
  <si>
    <t>Gas</t>
  </si>
  <si>
    <t>Electric</t>
  </si>
  <si>
    <t>Amount to pay</t>
  </si>
  <si>
    <t>Rent + WR</t>
  </si>
  <si>
    <t>Leaves</t>
  </si>
  <si>
    <t>Phone</t>
  </si>
  <si>
    <t>Insurance</t>
  </si>
  <si>
    <t>TV licence</t>
  </si>
  <si>
    <t>Gas and electric costs</t>
  </si>
  <si>
    <t>You will need to heat and light your home, cook and operate electrical appliances. Paying by direct debit and having the same supplier for your gas and electricity (dual fuel) generally saves you money on your bills.</t>
  </si>
  <si>
    <t>The following are AVERAGE weekly figures for gas, electricity and dual fuel. These figures are based on a person using both Electric and Gas in their properties. The prices will vary according to which utility company you choose and how much fuel you use.</t>
  </si>
  <si>
    <t>Gas Costs per Year</t>
  </si>
  <si>
    <t>Standard Cost</t>
  </si>
  <si>
    <t>Monthly Payment</t>
  </si>
  <si>
    <t>1 / 2 bed flat</t>
  </si>
  <si>
    <t>2 bed house/bungalow</t>
  </si>
  <si>
    <t>3/4 bed house</t>
  </si>
  <si>
    <t>Electric Costs per Year</t>
  </si>
  <si>
    <t>Dual Fuel per year</t>
  </si>
  <si>
    <t>Total</t>
  </si>
  <si>
    <t>Car tax</t>
  </si>
  <si>
    <t>Car ins</t>
  </si>
  <si>
    <t>Min wage</t>
  </si>
  <si>
    <t>Hours</t>
  </si>
  <si>
    <t>Transport</t>
  </si>
  <si>
    <t>Smoking</t>
  </si>
  <si>
    <t>Income (weekly)</t>
  </si>
  <si>
    <t>Cost</t>
  </si>
  <si>
    <t>Number</t>
  </si>
  <si>
    <t>Food (per person)</t>
  </si>
  <si>
    <t>Clothes (per person)</t>
  </si>
  <si>
    <t>Rent</t>
  </si>
  <si>
    <t xml:space="preserve">Premiums </t>
  </si>
  <si>
    <t>Awarded once to all families with dependent children.</t>
  </si>
  <si>
    <t>Family premium (lone parent)</t>
  </si>
  <si>
    <t>Awarded once to all lone parents with dependent children who claimed before 5 April 1998.</t>
  </si>
  <si>
    <t>Disability premium</t>
  </si>
  <si>
    <t>Single rate</t>
  </si>
  <si>
    <t>Couple rate</t>
  </si>
  <si>
    <t>Enhanced disability premium</t>
  </si>
  <si>
    <t>Single / lone parent</t>
  </si>
  <si>
    <t xml:space="preserve">Couple </t>
  </si>
  <si>
    <t>Severe disability premium</t>
  </si>
  <si>
    <t>Single</t>
  </si>
  <si>
    <t>Couple one qualifies</t>
  </si>
  <si>
    <t>Couple both qualifies</t>
  </si>
  <si>
    <t>Disabled child premium</t>
  </si>
  <si>
    <t>Carer premium</t>
  </si>
  <si>
    <t>Gross payable (inc water rates &amp; service charges)</t>
  </si>
  <si>
    <t xml:space="preserve">Household </t>
  </si>
  <si>
    <t>Adults (under 18)</t>
  </si>
  <si>
    <t>Adults 18 to 24</t>
  </si>
  <si>
    <t>Adults 24+</t>
  </si>
  <si>
    <t>Comment</t>
  </si>
  <si>
    <t>Male dependent over 10</t>
  </si>
  <si>
    <t>Female dependent over 10</t>
  </si>
  <si>
    <t>Male dependent under 10</t>
  </si>
  <si>
    <t>Female dependent under 10</t>
  </si>
  <si>
    <t>Who the allowance is for</t>
  </si>
  <si>
    <t>Rate (weekly)</t>
  </si>
  <si>
    <t>Eldest or only child</t>
  </si>
  <si>
    <t>Additional children</t>
  </si>
  <si>
    <t>£13.55 (per child)</t>
  </si>
  <si>
    <t>Child benefit</t>
  </si>
  <si>
    <t>Weekly income</t>
  </si>
  <si>
    <t>Unsecured loans</t>
  </si>
  <si>
    <t>Loans - family /other</t>
  </si>
  <si>
    <t>Furniture pack</t>
  </si>
  <si>
    <t>Service charges</t>
  </si>
  <si>
    <t>Eligible rent</t>
  </si>
  <si>
    <t>Gross Rent</t>
  </si>
  <si>
    <t>Unit cost</t>
  </si>
  <si>
    <t>Indicator</t>
  </si>
  <si>
    <t>Sky/ Cable / broadband</t>
  </si>
  <si>
    <t>Mobile phone</t>
  </si>
  <si>
    <t>Debts</t>
  </si>
  <si>
    <t>Comments</t>
  </si>
  <si>
    <t>Hairdressing</t>
  </si>
  <si>
    <t>Childcare costs</t>
  </si>
  <si>
    <t>Life insurance</t>
  </si>
  <si>
    <t>Pension</t>
  </si>
  <si>
    <t>Medical / Accident insurance</t>
  </si>
  <si>
    <t>Fines / CCJ / Decrees</t>
  </si>
  <si>
    <t>Fuel and parking</t>
  </si>
  <si>
    <t>Car repairs and maintenance</t>
  </si>
  <si>
    <t>Breakdown cover</t>
  </si>
  <si>
    <t>School meals / meals at work</t>
  </si>
  <si>
    <t>Pets / pet food / pet insurance</t>
  </si>
  <si>
    <t>Prescriptions / Medicine</t>
  </si>
  <si>
    <t>per drug/item - free if on WB</t>
  </si>
  <si>
    <t>Laundry / cleaning</t>
  </si>
  <si>
    <t>Personal hygiene items (per person)</t>
  </si>
  <si>
    <t>Household cleaning items</t>
  </si>
  <si>
    <t>Other sundry Costs</t>
  </si>
  <si>
    <t>Total number in household</t>
  </si>
  <si>
    <t>Elligible income</t>
  </si>
  <si>
    <t>Furnishings, flooring etc</t>
  </si>
  <si>
    <t>Appliance purchase</t>
  </si>
  <si>
    <t>Appliance rental / HP / Catalogue</t>
  </si>
  <si>
    <t>Energy</t>
  </si>
  <si>
    <t>Food</t>
  </si>
  <si>
    <t>Toiletries</t>
  </si>
  <si>
    <t>Wages</t>
  </si>
  <si>
    <t>Minimum</t>
  </si>
  <si>
    <t>Average</t>
  </si>
  <si>
    <t>Outgoings (weekly estimated budget)</t>
  </si>
  <si>
    <t>Essential</t>
  </si>
  <si>
    <t>Non essential</t>
  </si>
  <si>
    <t>Earning replacement benefits</t>
  </si>
  <si>
    <t>Universal benefits</t>
  </si>
  <si>
    <t>Means tested benefits</t>
  </si>
  <si>
    <t>Head</t>
  </si>
  <si>
    <t>Partner</t>
  </si>
  <si>
    <t>Additional member 1</t>
  </si>
  <si>
    <t>Additional member 2</t>
  </si>
  <si>
    <t>Additional member 3</t>
  </si>
  <si>
    <t>Additional member 4</t>
  </si>
  <si>
    <t>Additional member 5</t>
  </si>
  <si>
    <t>Additional member 6</t>
  </si>
  <si>
    <t>Additional member 7</t>
  </si>
  <si>
    <t>Additional member 8</t>
  </si>
  <si>
    <t>Additional member 9</t>
  </si>
  <si>
    <t>Additional member 10</t>
  </si>
  <si>
    <t>Additional member 11</t>
  </si>
  <si>
    <t>Adult 60+</t>
  </si>
  <si>
    <t>State pension</t>
  </si>
  <si>
    <t>Private Pension</t>
  </si>
  <si>
    <t>Wage Income (weekly)</t>
  </si>
  <si>
    <t>Adults 60+</t>
  </si>
  <si>
    <t>Non HB elligible income</t>
  </si>
  <si>
    <t>Non eligible income</t>
  </si>
  <si>
    <t>Total for Hb claculation</t>
  </si>
  <si>
    <t>Household make up</t>
  </si>
  <si>
    <t>Payday loan(s)</t>
  </si>
  <si>
    <t>Bankruptcy</t>
  </si>
  <si>
    <t>Hire Purchase goods</t>
  </si>
  <si>
    <t>Attachment of earnings  / benefits</t>
  </si>
  <si>
    <t>Goods with pawnbroker</t>
  </si>
  <si>
    <t>Benefits</t>
  </si>
  <si>
    <t>Setting up and / or using a bank account</t>
  </si>
  <si>
    <t>Does applicant require advice or support with:</t>
  </si>
  <si>
    <t>Does the applicant have:</t>
  </si>
  <si>
    <t>Problems with applying for a bank account</t>
  </si>
  <si>
    <t>Does the applicant already have any support in place:</t>
  </si>
  <si>
    <t>Citizens Advice</t>
  </si>
  <si>
    <t>Individual Voluntary Arrangement (form of bankruptcy)</t>
  </si>
  <si>
    <t>Debt Relief Order (form of bankruptcy)</t>
  </si>
  <si>
    <t>Debt management plan</t>
  </si>
  <si>
    <t>Long-term illness</t>
  </si>
  <si>
    <t>Mobility problems</t>
  </si>
  <si>
    <t>Disabled person in household</t>
  </si>
  <si>
    <t>Claiming DLA / PIP or Attendance Allowance</t>
  </si>
  <si>
    <t>Visual impairment</t>
  </si>
  <si>
    <t>Hearing impairment</t>
  </si>
  <si>
    <t>Speech impairment</t>
  </si>
  <si>
    <t>Alcohol misuse</t>
  </si>
  <si>
    <t>Drug misuse</t>
  </si>
  <si>
    <t>Mental health problems</t>
  </si>
  <si>
    <t>Literacy problems</t>
  </si>
  <si>
    <t>Numeracy problems</t>
  </si>
  <si>
    <t>Psychiatrist</t>
  </si>
  <si>
    <t>Occupational Therapist</t>
  </si>
  <si>
    <t>Community Psychiatric Nurse</t>
  </si>
  <si>
    <t>Counsellor</t>
  </si>
  <si>
    <t>Support worker / advocate</t>
  </si>
  <si>
    <t>Carer (friend / family)</t>
  </si>
  <si>
    <t>Support already in place:</t>
  </si>
  <si>
    <t>Yes</t>
  </si>
  <si>
    <t>No</t>
  </si>
  <si>
    <t>If yes please provide details</t>
  </si>
  <si>
    <t>Domestic abuse / violence</t>
  </si>
  <si>
    <t>ASB / neighbourhood issues</t>
  </si>
  <si>
    <t>First tenancy</t>
  </si>
  <si>
    <t>Tenant under 25</t>
  </si>
  <si>
    <t>Criminal proceedings outstanding</t>
  </si>
  <si>
    <t>No recourse to public funds</t>
  </si>
  <si>
    <t>Current NTQ (for any tenancy breach)</t>
  </si>
  <si>
    <t>Court order (for any tenancy breach)</t>
  </si>
  <si>
    <t>Injunction (for any tenancy breach)</t>
  </si>
  <si>
    <t>Introductory tenancy</t>
  </si>
  <si>
    <t>Current NOSP (for any tenancy breach)</t>
  </si>
  <si>
    <t>Indicators of potential tenancy risk</t>
  </si>
  <si>
    <t>Local service provider (give details):</t>
  </si>
  <si>
    <t>Does the tenant or any household member have:</t>
  </si>
  <si>
    <t>Concerns arising from the credit check</t>
  </si>
  <si>
    <t>Indicators of digital exclusion</t>
  </si>
  <si>
    <t>Access to internet at home</t>
  </si>
  <si>
    <t>Access to internet at CSC /library</t>
  </si>
  <si>
    <t>Access to internet at work / college</t>
  </si>
  <si>
    <t>Access to internet via phone / tablet</t>
  </si>
  <si>
    <t>Good IT skills - able to apply for and maintain benefits</t>
  </si>
  <si>
    <t>Owns IT equipment - PC, Laptop, tablet, phone</t>
  </si>
  <si>
    <t>Indicators of domestic capability</t>
  </si>
  <si>
    <t>Used a food bank</t>
  </si>
  <si>
    <t>Homeless</t>
  </si>
  <si>
    <t>Learning difficulties</t>
  </si>
  <si>
    <t>Affordability Assessment</t>
  </si>
  <si>
    <t>Health and Disability assessment</t>
  </si>
  <si>
    <t>Social and Domestic assessment</t>
  </si>
  <si>
    <t>Can the applicant afford to live in the property?</t>
  </si>
  <si>
    <t>Yes / No</t>
  </si>
  <si>
    <t>Credit check completed</t>
  </si>
  <si>
    <t>Not applicable</t>
  </si>
  <si>
    <t>Not Applicable</t>
  </si>
  <si>
    <t>Rent arrears / HB overpayments</t>
  </si>
  <si>
    <t>Weight</t>
  </si>
  <si>
    <t>Score</t>
  </si>
  <si>
    <t>Weighted score</t>
  </si>
  <si>
    <t>Meals on wheels</t>
  </si>
  <si>
    <t>Visting or overnight carer</t>
  </si>
  <si>
    <t>Cleaner</t>
  </si>
  <si>
    <t>Food preparation course</t>
  </si>
  <si>
    <t>Food bank</t>
  </si>
  <si>
    <t>Total vulnerability score</t>
  </si>
  <si>
    <t>Vulnerability Assessment</t>
  </si>
  <si>
    <t>Financial assessment</t>
  </si>
  <si>
    <t>Social Worker / Family partner</t>
  </si>
  <si>
    <t>Appropriate adaptations in place</t>
  </si>
  <si>
    <t>NTH Response</t>
  </si>
  <si>
    <t>No furniture</t>
  </si>
  <si>
    <t>NTH Furniture Pack (if agreed and affordable)</t>
  </si>
  <si>
    <t>Affordable credit (Credit union Account)</t>
  </si>
  <si>
    <t>Other fuels (coal, oil, bottled gas)</t>
  </si>
  <si>
    <t>Maintenance payments</t>
  </si>
  <si>
    <t>Employability assessment</t>
  </si>
  <si>
    <t>Interpersonal skills</t>
  </si>
  <si>
    <t>Numeracy</t>
  </si>
  <si>
    <t>Ability to read and write - literacy skills</t>
  </si>
  <si>
    <t>Communication skills</t>
  </si>
  <si>
    <t>Decision making skills (critical thinking skills)</t>
  </si>
  <si>
    <t>Presentation skills (public speaking, presentations etc.)</t>
  </si>
  <si>
    <t>Leadership skills</t>
  </si>
  <si>
    <t>IT skills</t>
  </si>
  <si>
    <t>Literacy</t>
  </si>
  <si>
    <t>Help with CV's or application forms</t>
  </si>
  <si>
    <t>Chairing meetings</t>
  </si>
  <si>
    <t>Equality and Diversity</t>
  </si>
  <si>
    <t>Question</t>
  </si>
  <si>
    <t>Other - provide details in column C</t>
  </si>
  <si>
    <t>DWP Work Coach</t>
  </si>
  <si>
    <t>WHOT</t>
  </si>
  <si>
    <t>Social Worker / Family Partner</t>
  </si>
  <si>
    <t>DWP Social Justice Coach</t>
  </si>
  <si>
    <t>DWP Work Programme Participant</t>
  </si>
  <si>
    <t>Justice Prince</t>
  </si>
  <si>
    <t>Meadow Well Connected</t>
  </si>
  <si>
    <t>Currently in work - if yes provide details in column C</t>
  </si>
  <si>
    <t>On Welfare Benefits - if yes provide details in column C</t>
  </si>
  <si>
    <t>Doorstep loan(s) / Loan shark</t>
  </si>
  <si>
    <t>Recieved Welfare assistance in past</t>
  </si>
  <si>
    <t>Able to prepare cheap wholesome meals</t>
  </si>
  <si>
    <t>Avoids expensive food shopping routine</t>
  </si>
  <si>
    <t>Capable of cleaning the home</t>
  </si>
  <si>
    <t>Capable of maintaining the garden and lawn</t>
  </si>
  <si>
    <t>Enrolled on Adult Learning Course</t>
  </si>
  <si>
    <t>Help and support requested:</t>
  </si>
  <si>
    <t>Options</t>
  </si>
  <si>
    <t>Referral made</t>
  </si>
  <si>
    <t>Digital / IT Knowledge and skills</t>
  </si>
  <si>
    <t>Disability support</t>
  </si>
  <si>
    <t>Health support</t>
  </si>
  <si>
    <t>Drug and/or Alcohol abuse</t>
  </si>
  <si>
    <t>Disability Forum, Community Learning Disability Team, JC+  DEA, GP's, NHS, JC+ Social Justice Coach,</t>
  </si>
  <si>
    <t>Support with issues linked to Age</t>
  </si>
  <si>
    <t>Asylum Seekers / Refugees</t>
  </si>
  <si>
    <t>Domestic Abuse</t>
  </si>
  <si>
    <t>Carer</t>
  </si>
  <si>
    <t>Walking with Project, JET, NE Refugee Service</t>
  </si>
  <si>
    <t>VODA, Carers Centre, Age UK</t>
  </si>
  <si>
    <t xml:space="preserve">Age Uk, VODA, Carers Centre, </t>
  </si>
  <si>
    <t xml:space="preserve">Family Partners, Childrens Centres, JCP LP, FamilyWise, </t>
  </si>
  <si>
    <t>Ex Forces</t>
  </si>
  <si>
    <t>Project Answer, Thirteen, PAUSE Project, JC+ Social Justice Coach, ASC Gateway Service</t>
  </si>
  <si>
    <t>Ex-offender / criminal record (Safer Estates check)</t>
  </si>
  <si>
    <t>N/a</t>
  </si>
  <si>
    <t>Council tax</t>
  </si>
  <si>
    <t>Alcohol</t>
  </si>
  <si>
    <t>Other Leisure activity costs</t>
  </si>
  <si>
    <t>Full time</t>
  </si>
  <si>
    <t>Part time</t>
  </si>
  <si>
    <t>Do you have any of the following issues or concerns?:</t>
  </si>
  <si>
    <t>Lone Parents / Parenting skills</t>
  </si>
  <si>
    <t>My Tenant Commitment</t>
  </si>
  <si>
    <t>Tenant Commitment for:</t>
  </si>
  <si>
    <t>Jo Smith</t>
  </si>
  <si>
    <t>Address:</t>
  </si>
  <si>
    <t>1A The Avenue, Anywhere, Anytown, A10 1AA</t>
  </si>
  <si>
    <t>The table below gives:</t>
  </si>
  <si>
    <r>
      <t>·</t>
    </r>
    <r>
      <rPr>
        <sz val="7"/>
        <color theme="1"/>
        <rFont val="Times New Roman"/>
        <family val="1"/>
      </rPr>
      <t xml:space="preserve">         </t>
    </r>
    <r>
      <rPr>
        <sz val="11"/>
        <color theme="1"/>
        <rFont val="Calibri"/>
        <family val="2"/>
        <scheme val="minor"/>
      </rPr>
      <t xml:space="preserve">the issues that were identified in the </t>
    </r>
    <r>
      <rPr>
        <i/>
        <sz val="11"/>
        <color theme="1"/>
        <rFont val="Calibri"/>
        <family val="2"/>
        <scheme val="minor"/>
      </rPr>
      <t xml:space="preserve">Tenancy Sustainability Assessment </t>
    </r>
    <r>
      <rPr>
        <sz val="11"/>
        <color theme="1"/>
        <rFont val="Calibri"/>
        <family val="2"/>
        <scheme val="minor"/>
      </rPr>
      <t>that we believe present a threat to your being able to sustain a tenancy</t>
    </r>
  </si>
  <si>
    <t>Issue</t>
  </si>
  <si>
    <t>Tenant Commitment</t>
  </si>
  <si>
    <t>Date to be completed</t>
  </si>
  <si>
    <t>Ms Smith does not have a bank account and is not sure how to go about opening an account</t>
  </si>
  <si>
    <t>I will continue to attend the support programme</t>
  </si>
  <si>
    <t>On going</t>
  </si>
  <si>
    <r>
      <t xml:space="preserve">I agree to carry out the actions in the table above and I understand that </t>
    </r>
    <r>
      <rPr>
        <i/>
        <sz val="11"/>
        <color theme="1"/>
        <rFont val="Calibri"/>
        <family val="2"/>
        <scheme val="minor"/>
      </rPr>
      <t>My</t>
    </r>
    <r>
      <rPr>
        <sz val="11"/>
        <color theme="1"/>
        <rFont val="Calibri"/>
        <family val="2"/>
        <scheme val="minor"/>
      </rPr>
      <t xml:space="preserve"> </t>
    </r>
    <r>
      <rPr>
        <i/>
        <sz val="11"/>
        <color theme="1"/>
        <rFont val="Calibri"/>
        <family val="2"/>
        <scheme val="minor"/>
      </rPr>
      <t>Tenant Commitment</t>
    </r>
    <r>
      <rPr>
        <sz val="11"/>
        <color theme="1"/>
        <rFont val="Calibri"/>
        <family val="2"/>
        <scheme val="minor"/>
      </rPr>
      <t xml:space="preserve"> forms part of the terms and conditions of my tenancy agreement dated _______________.</t>
    </r>
  </si>
  <si>
    <t>Signed_________________________________________________________________________________________________________________________</t>
  </si>
  <si>
    <t>Date___________________________________________________________________________________________________________________________</t>
  </si>
  <si>
    <t>Subject</t>
  </si>
  <si>
    <t>Affordability</t>
  </si>
  <si>
    <t>Financial</t>
  </si>
  <si>
    <t>Health and disability</t>
  </si>
  <si>
    <t>Social and domestic</t>
  </si>
  <si>
    <t>Employability</t>
  </si>
  <si>
    <t>Ms Smith has a history of rent arrears and multiple debts</t>
  </si>
  <si>
    <t>Ongoing</t>
  </si>
  <si>
    <t>Ms Smith is spending too much per week on alcohol and as a result she is unlikely to be able to afford to pay her rent.</t>
  </si>
  <si>
    <t>Ms Smith has debts with payday and doorstep lenders</t>
  </si>
  <si>
    <t>Poor payment history</t>
  </si>
  <si>
    <t>Rent account or mortgage currently in arrears</t>
  </si>
  <si>
    <t>Former tenants arrears</t>
  </si>
  <si>
    <t>Previous history of rent or mortgage arrears (in last 5 years)</t>
  </si>
  <si>
    <t>Ms Smith is not able to cook cheap and healthy meals or shop effectively</t>
  </si>
  <si>
    <t>Ms Smith is not confident in her interview skills</t>
  </si>
  <si>
    <r>
      <t>·</t>
    </r>
    <r>
      <rPr>
        <sz val="7"/>
        <color theme="1"/>
        <rFont val="Times New Roman"/>
        <family val="1"/>
      </rPr>
      <t xml:space="preserve">         </t>
    </r>
    <r>
      <rPr>
        <sz val="11"/>
        <color theme="1"/>
        <rFont val="Calibri"/>
        <family val="2"/>
        <scheme val="minor"/>
      </rPr>
      <t>the actions that you agree to take to help you manage and keep your tenancy.</t>
    </r>
  </si>
  <si>
    <t>I will continue to attend my support programme and try to reduce my weekly spend on alcohol</t>
  </si>
  <si>
    <t>Signed (Housing officer)__________________________________________________________________________________________________________</t>
  </si>
  <si>
    <t>Adult Learning Alliance</t>
  </si>
  <si>
    <t>Tenant Training Programme</t>
  </si>
  <si>
    <t>Has good parenting skills</t>
  </si>
  <si>
    <t>Budgeting &amp; Money Management</t>
  </si>
  <si>
    <t>SSAFA, Veterans welfare service, Royal British Legion</t>
  </si>
  <si>
    <t>Safer Estates</t>
  </si>
  <si>
    <t>Do you have an existing support worker?  If yes please provide details</t>
  </si>
  <si>
    <t>if not working or PT and not claiming Wbens needs to be seen</t>
  </si>
  <si>
    <t>Homefinder Initial Sustainability Triage Assessment</t>
  </si>
  <si>
    <t>Housing benefit 2015/16</t>
  </si>
  <si>
    <t>Council tax reduction 2015/16</t>
  </si>
  <si>
    <t>Amount for every child from date of birth to first Monday in the September following 16th birthday.</t>
  </si>
  <si>
    <t>Applicable amounts for housing benefit and council tax reduction - over state pension credit age</t>
  </si>
  <si>
    <t>You can work out your state pension credit age using the government's state pension calculator.</t>
  </si>
  <si>
    <t xml:space="preserve">Personal allowance for people over state pension credit age </t>
  </si>
  <si>
    <t>2015/16</t>
  </si>
  <si>
    <t>Over state pension credit age but under 65</t>
  </si>
  <si>
    <t>Aged over 65</t>
  </si>
  <si>
    <t>One or both aged over state pension credit age</t>
  </si>
  <si>
    <t>One member or both members aged over 65</t>
  </si>
  <si>
    <t>HB</t>
  </si>
  <si>
    <t>£248.28 CTR</t>
  </si>
  <si>
    <t>All aged over state pension age but under 65</t>
  </si>
  <si>
    <t>Amount for each additional spouse (One or more over 65)</t>
  </si>
  <si>
    <t>£82.26 CTR</t>
  </si>
  <si>
    <t>Disabled child rate</t>
  </si>
  <si>
    <t>Claimant or partner or each</t>
  </si>
  <si>
    <t>Second adult rebate - pensioners only</t>
  </si>
  <si>
    <t>Only individuals over pension credit age are able to apply for second adult rebate. Working age individuals can not receive this rebate.</t>
  </si>
  <si>
    <t>If you share your home with another person, who is not liable to pay the council tax bill, and you have lost your single person discount as a result you may qualify for second adult rebate.</t>
  </si>
  <si>
    <t>Second adult rebate can reduce your council tax bill if the second occupier is on a low income, and does not pay rent to live in your home.</t>
  </si>
  <si>
    <t>Although you the council tax payer have to apply, it is based on the gross income of the second adult who lives with you. The second adult does not have to be a pensioner.</t>
  </si>
  <si>
    <t>Please find below the amount of income which the second adult can have before losing entitlement to second adult rebate, and the amount it can reduce your council tax bill by.</t>
  </si>
  <si>
    <t>If you have any questions please call us on 0208 356 3399 and we can send you a form to apply.</t>
  </si>
  <si>
    <t>Second adult rebate</t>
  </si>
  <si>
    <t>Second adult(s) in receipt of IS or JSA(IB), ESA (IR) or pension credit living with full time student household</t>
  </si>
  <si>
    <t>Second adult(s) in receipt of IS or JSA(IB), ESA (IR) or pension credit</t>
  </si>
  <si>
    <t>Second adult gross income</t>
  </si>
  <si>
    <t>Less than £187 per week</t>
  </si>
  <si>
    <t>£187 to £243 per week</t>
  </si>
  <si>
    <t>Above £243 per week</t>
  </si>
  <si>
    <t>Adults 25+</t>
  </si>
  <si>
    <t>Is property likely to be under occupied?</t>
  </si>
  <si>
    <t xml:space="preserve">Is the applicant / partner in work? </t>
  </si>
  <si>
    <t>If F/T or P/T please tell us the name of their employer, contracted hours, normal working hours and what their take home income is – i.e. actual wage / earnings</t>
  </si>
  <si>
    <t>Is applicant claiming Welfare Benefits?</t>
  </si>
  <si>
    <t>Have they ever been in arrears with rent or mortgage payments?</t>
  </si>
  <si>
    <t>Do they have any loans including loans from family, friends, pay day lenders or non regulated lenders?</t>
  </si>
  <si>
    <t>Do they have any other current debts, former tenant arrears, council tax arrears, housing benefit overpayments or outstanding finance payments?</t>
  </si>
  <si>
    <t>If they have existing arrears, debts or loans are they able to cope with the payments?</t>
  </si>
  <si>
    <t>Do they feel that they are able to manage their finances and budget?</t>
  </si>
  <si>
    <t>Are they able to manage an online (via the internet) application (e.g. Job applications, HB claim, claim for Welfare benefits) without help?</t>
  </si>
  <si>
    <t xml:space="preserve">Do they have any health issues that may impact on their ability to manage a tenancy? </t>
  </si>
  <si>
    <t>Do they want any help to find work or get a better paid job / longer hours?</t>
  </si>
  <si>
    <t>Ms Smith has a history of days missed at work (and, therefore, loss of pay) due to alcohol abuse.  Ms Smith is already taking part in a support programme run by the Pause project and attends a meeting each month.</t>
  </si>
  <si>
    <t>Support contact details</t>
  </si>
  <si>
    <t>Pause Project worker Sue Wharton 07984 547504</t>
  </si>
  <si>
    <t>Barclays branch in Anytown, contact Mrs Jones, 0191 4567890</t>
  </si>
  <si>
    <t>Tyne Met College tutor Mrs Saute 0191 2345678</t>
  </si>
  <si>
    <t>Contact Mr Vitae at EmployabiltyRUs 0191 1234567</t>
  </si>
  <si>
    <t>CAB Debt Advisor Mr Smallbills 0191 9876543</t>
  </si>
  <si>
    <t xml:space="preserve">Money Matter course run by Meadow well Connect </t>
  </si>
  <si>
    <t>Is this their first tenancy?</t>
  </si>
  <si>
    <t>Are they currently homeless?</t>
  </si>
  <si>
    <t>Are they under 25?</t>
  </si>
  <si>
    <t>Rent 2015/16</t>
  </si>
  <si>
    <t>Weekly Payment</t>
  </si>
  <si>
    <t>Citizens Advice Bureau, ACAS, VCS, Whitley Bay Food Bank, VODA, Credit Unions, Council Tax Team, YWCA/YMCA,  JCP SJC, Step Change, Christians Against Poverty, Money Matters Course</t>
  </si>
  <si>
    <t>Adult Learning Alliance, Tyne Met, Newcastle College, Learn Direct (Kaplan), Skills Funding Agency providers</t>
  </si>
  <si>
    <t>£</t>
  </si>
  <si>
    <t>Child Benefit</t>
  </si>
  <si>
    <t>DLA / PIP</t>
  </si>
  <si>
    <t>HB entitlement from trial calculation</t>
  </si>
  <si>
    <t>Baby (nappies etc)</t>
  </si>
  <si>
    <t>Water meter</t>
  </si>
  <si>
    <t>H/H  Contents Insurance</t>
  </si>
  <si>
    <t>Travel / Transport (per person)*</t>
  </si>
  <si>
    <t>School Uniform</t>
  </si>
  <si>
    <t>Car Finance / Loan Payments</t>
  </si>
  <si>
    <t>Total outgoings</t>
  </si>
  <si>
    <t>Amount left / over</t>
  </si>
  <si>
    <t>Other income (e.g. Child Maintenance)</t>
  </si>
  <si>
    <t xml:space="preserve">Ms Smith struggles to keep up with housework </t>
  </si>
  <si>
    <t>Has support from family who call once a week to ensure property is kept clean and tidy</t>
  </si>
  <si>
    <t>Sister - Mrs Jones Tel: 0191 123 6789</t>
  </si>
  <si>
    <t>I will attend all 8 weeks of the Money Matters course starting  on 5th March 2016 - I understand the course is every week until 24th April 2016</t>
  </si>
  <si>
    <t>I will attend an appointment with a Debt specialist at the CAB on 4th March 2016.  I agree to take the advice and actions recommended by the Debt Advisor.</t>
  </si>
  <si>
    <t>An appointment has been made with Barclays bank on 31/03/2016 I will attend this appointment.</t>
  </si>
  <si>
    <t>I will enroll on and attend a cookery course at Tyne Met College starting in April 2016</t>
  </si>
  <si>
    <t>I will attend the free interview skills course arranged by Job Centre Plus starting March 2016</t>
  </si>
  <si>
    <r>
      <t>By 31</t>
    </r>
    <r>
      <rPr>
        <vertAlign val="superscript"/>
        <sz val="11"/>
        <color theme="1"/>
        <rFont val="Calibri"/>
        <family val="2"/>
        <scheme val="minor"/>
      </rPr>
      <t>st</t>
    </r>
    <r>
      <rPr>
        <sz val="11"/>
        <color theme="1"/>
        <rFont val="Calibri"/>
        <family val="2"/>
        <scheme val="minor"/>
      </rPr>
      <t xml:space="preserve"> March 2016</t>
    </r>
  </si>
  <si>
    <t>4th March</t>
  </si>
  <si>
    <t>By 24th April 2016</t>
  </si>
  <si>
    <t>30th August 2016</t>
  </si>
  <si>
    <t>I have been informed that the way Housing Benefit  (the Housing cost element of Universal Credit) is caluclated will change after April 1st 2018 and I am aware of the potential implications for myself and my tenancy.</t>
  </si>
  <si>
    <t>Date_________________________________________________________________________________________________________________</t>
  </si>
  <si>
    <t>Signed (Housing officer)________________________________________________________________________________________________</t>
  </si>
  <si>
    <t>Signed_______________________________________________________________________________________________________________</t>
  </si>
  <si>
    <t>Sign overleaf</t>
  </si>
  <si>
    <t>Is the applicant working age?</t>
  </si>
  <si>
    <t>Do they feel they will need a furniture pack?</t>
  </si>
  <si>
    <t>Name of applicant</t>
  </si>
  <si>
    <t>Address of property being offered (if known)</t>
  </si>
  <si>
    <t>Applicant number</t>
  </si>
  <si>
    <t>Date of assessment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</si>
</sst>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4" formatCode="_-&quot;£&quot;* #,##0.00_-;\-&quot;£&quot;* #,##0.00_-;_-&quot;£&quot;* &quot;-&quot;??_-;_-@_-"/>
    <numFmt numFmtId="164"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9"/>
      <color rgb="FF000000"/>
      <name val="Arial"/>
      <family val="2"/>
    </font>
    <font>
      <b/>
      <sz val="12"/>
      <color rgb="FFED1A2D"/>
      <name val="Arial"/>
      <family val="2"/>
    </font>
    <font>
      <b/>
      <sz val="9"/>
      <color rgb="FF000000"/>
      <name val="Arial"/>
      <family val="2"/>
    </font>
    <font>
      <b/>
      <sz val="12"/>
      <color theme="1"/>
      <name val="Arial"/>
      <family val="2"/>
    </font>
    <font>
      <sz val="11"/>
      <color indexed="8"/>
      <name val="Calibri"/>
      <family val="2"/>
    </font>
    <font>
      <b/>
      <sz val="14"/>
      <color theme="1"/>
      <name val="Calibri"/>
      <family val="2"/>
      <scheme val="minor"/>
    </font>
    <font>
      <b/>
      <sz val="18"/>
      <color theme="1"/>
      <name val="Calibri"/>
      <family val="2"/>
      <scheme val="minor"/>
    </font>
    <font>
      <sz val="14"/>
      <color theme="1"/>
      <name val="Arial"/>
      <family val="2"/>
    </font>
    <font>
      <b/>
      <sz val="11"/>
      <name val="Calibri"/>
      <family val="2"/>
      <scheme val="minor"/>
    </font>
    <font>
      <sz val="11"/>
      <color rgb="FF000000"/>
      <name val="Calibri"/>
      <family val="2"/>
    </font>
    <font>
      <b/>
      <sz val="12"/>
      <color rgb="FF000000"/>
      <name val="Calibri"/>
      <family val="2"/>
    </font>
    <font>
      <b/>
      <sz val="11"/>
      <color rgb="FF000000"/>
      <name val="Calibri"/>
      <family val="2"/>
    </font>
    <font>
      <sz val="11"/>
      <color theme="0"/>
      <name val="Calibri"/>
      <family val="2"/>
      <scheme val="minor"/>
    </font>
    <font>
      <sz val="16"/>
      <color rgb="FF000000"/>
      <name val="Calibri"/>
      <family val="2"/>
    </font>
    <font>
      <b/>
      <sz val="16"/>
      <color rgb="FF000000"/>
      <name val="Calibri"/>
      <family val="2"/>
    </font>
    <font>
      <sz val="11"/>
      <color theme="1"/>
      <name val="Symbol"/>
      <family val="1"/>
      <charset val="2"/>
    </font>
    <font>
      <sz val="7"/>
      <color theme="1"/>
      <name val="Times New Roman"/>
      <family val="1"/>
    </font>
    <font>
      <i/>
      <sz val="11"/>
      <color theme="1"/>
      <name val="Calibri"/>
      <family val="2"/>
      <scheme val="minor"/>
    </font>
    <font>
      <vertAlign val="superscript"/>
      <sz val="11"/>
      <color theme="1"/>
      <name val="Calibri"/>
      <family val="2"/>
      <scheme val="minor"/>
    </font>
    <font>
      <b/>
      <sz val="11"/>
      <color theme="0"/>
      <name val="Calibri"/>
      <family val="2"/>
      <scheme val="minor"/>
    </font>
    <font>
      <b/>
      <sz val="11"/>
      <color theme="0"/>
      <name val="Calibri"/>
      <family val="2"/>
    </font>
    <font>
      <u/>
      <sz val="11"/>
      <color theme="10"/>
      <name val="Calibri"/>
      <family val="2"/>
    </font>
    <font>
      <sz val="11"/>
      <color rgb="FF000000"/>
      <name val="Calibri"/>
      <family val="2"/>
      <scheme val="minor"/>
    </font>
  </fonts>
  <fills count="12">
    <fill>
      <patternFill patternType="none"/>
    </fill>
    <fill>
      <patternFill patternType="gray125"/>
    </fill>
    <fill>
      <patternFill patternType="solid">
        <fgColor rgb="FFE0F3EF"/>
        <bgColor indexed="64"/>
      </patternFill>
    </fill>
    <fill>
      <patternFill patternType="solid">
        <fgColor rgb="FFF9FAFB"/>
        <bgColor indexed="64"/>
      </patternFill>
    </fill>
    <fill>
      <patternFill patternType="solid">
        <fgColor rgb="FFFFFF00"/>
        <bgColor indexed="64"/>
      </patternFill>
    </fill>
    <fill>
      <patternFill patternType="solid">
        <fgColor rgb="FF00B050"/>
        <bgColor indexed="64"/>
      </patternFill>
    </fill>
    <fill>
      <patternFill patternType="solid">
        <fgColor theme="2" tint="-0.499984740745262"/>
        <bgColor indexed="64"/>
      </patternFill>
    </fill>
    <fill>
      <patternFill patternType="solid">
        <fgColor rgb="FF92D050"/>
        <bgColor indexed="64"/>
      </patternFill>
    </fill>
    <fill>
      <patternFill patternType="solid">
        <fgColor theme="0"/>
        <bgColor indexed="64"/>
      </patternFill>
    </fill>
    <fill>
      <patternFill patternType="solid">
        <fgColor theme="1"/>
        <bgColor indexed="64"/>
      </patternFill>
    </fill>
    <fill>
      <patternFill patternType="solid">
        <fgColor rgb="FFCCC0D9"/>
        <bgColor indexed="64"/>
      </patternFill>
    </fill>
    <fill>
      <patternFill patternType="solid">
        <fgColor theme="0" tint="-0.249977111117893"/>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9" fillId="0" borderId="0"/>
    <xf numFmtId="9" fontId="1" fillId="0" borderId="0" applyFont="0" applyFill="0" applyBorder="0" applyAlignment="0" applyProtection="0"/>
    <xf numFmtId="0" fontId="26" fillId="0" borderId="0" applyNumberFormat="0" applyFill="0" applyBorder="0" applyAlignment="0" applyProtection="0">
      <alignment vertical="top"/>
      <protection locked="0"/>
    </xf>
  </cellStyleXfs>
  <cellXfs count="260">
    <xf numFmtId="0" fontId="0" fillId="0" borderId="0" xfId="0"/>
    <xf numFmtId="0" fontId="0" fillId="2" borderId="1" xfId="0" applyFill="1" applyBorder="1" applyAlignment="1">
      <alignment vertical="top" wrapText="1"/>
    </xf>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0" fillId="3" borderId="1" xfId="0" applyFill="1" applyBorder="1" applyAlignment="1">
      <alignment vertical="top" wrapText="1"/>
    </xf>
    <xf numFmtId="0" fontId="4" fillId="3" borderId="1" xfId="0" applyFont="1" applyFill="1" applyBorder="1" applyAlignment="1">
      <alignment vertical="top" wrapText="1"/>
    </xf>
    <xf numFmtId="8" fontId="4" fillId="3" borderId="1" xfId="0" applyNumberFormat="1" applyFont="1" applyFill="1" applyBorder="1" applyAlignment="1">
      <alignment vertical="top" wrapText="1"/>
    </xf>
    <xf numFmtId="0" fontId="2" fillId="0" borderId="0" xfId="0" applyFont="1"/>
    <xf numFmtId="0" fontId="6" fillId="0" borderId="0" xfId="0" applyFont="1"/>
    <xf numFmtId="0" fontId="0" fillId="0" borderId="0" xfId="0" applyBorder="1"/>
    <xf numFmtId="0" fontId="8" fillId="2" borderId="1" xfId="0" applyFont="1" applyFill="1" applyBorder="1" applyAlignment="1">
      <alignment vertical="top" wrapText="1"/>
    </xf>
    <xf numFmtId="0" fontId="4" fillId="0" borderId="0" xfId="0" applyFont="1"/>
    <xf numFmtId="44" fontId="4" fillId="0" borderId="0" xfId="1" applyFont="1"/>
    <xf numFmtId="0" fontId="3" fillId="0" borderId="0" xfId="0" applyFont="1"/>
    <xf numFmtId="44" fontId="3" fillId="0" borderId="0" xfId="1" applyFont="1"/>
    <xf numFmtId="44" fontId="4" fillId="0" borderId="2" xfId="1" applyFont="1" applyBorder="1" applyAlignment="1"/>
    <xf numFmtId="0" fontId="4" fillId="0" borderId="3" xfId="0" applyFont="1" applyBorder="1"/>
    <xf numFmtId="44" fontId="4" fillId="0" borderId="3" xfId="1" applyFont="1" applyBorder="1"/>
    <xf numFmtId="44" fontId="4" fillId="0" borderId="5" xfId="1" applyFont="1" applyBorder="1" applyAlignment="1"/>
    <xf numFmtId="0" fontId="4" fillId="0" borderId="0" xfId="0" applyFont="1" applyBorder="1"/>
    <xf numFmtId="44" fontId="4" fillId="0" borderId="0" xfId="1" applyFont="1" applyBorder="1"/>
    <xf numFmtId="44" fontId="4" fillId="0" borderId="6" xfId="0" applyNumberFormat="1" applyFont="1" applyBorder="1"/>
    <xf numFmtId="0" fontId="4" fillId="0" borderId="8" xfId="0" applyFont="1" applyBorder="1"/>
    <xf numFmtId="44" fontId="4" fillId="0" borderId="8" xfId="1" applyFont="1" applyBorder="1"/>
    <xf numFmtId="44" fontId="4" fillId="0" borderId="9" xfId="0" applyNumberFormat="1" applyFont="1" applyBorder="1"/>
    <xf numFmtId="44" fontId="3" fillId="0" borderId="0" xfId="1" applyFont="1" applyBorder="1"/>
    <xf numFmtId="44" fontId="4" fillId="0" borderId="1" xfId="1" applyFont="1" applyBorder="1"/>
    <xf numFmtId="0" fontId="2" fillId="0" borderId="0" xfId="0" applyFont="1" applyAlignment="1">
      <alignment horizontal="center" vertical="center" wrapText="1"/>
    </xf>
    <xf numFmtId="0" fontId="0" fillId="0" borderId="0" xfId="0" applyAlignment="1">
      <alignment wrapText="1"/>
    </xf>
    <xf numFmtId="8" fontId="0" fillId="0" borderId="0" xfId="0" applyNumberFormat="1" applyAlignment="1">
      <alignment wrapText="1"/>
    </xf>
    <xf numFmtId="44" fontId="4" fillId="4" borderId="1" xfId="1" applyFont="1" applyFill="1" applyBorder="1"/>
    <xf numFmtId="0" fontId="4" fillId="4" borderId="1" xfId="0" applyFont="1" applyFill="1" applyBorder="1"/>
    <xf numFmtId="44" fontId="4" fillId="0" borderId="0" xfId="0" applyNumberFormat="1" applyFont="1" applyBorder="1"/>
    <xf numFmtId="44" fontId="4" fillId="0" borderId="11" xfId="0" applyNumberFormat="1" applyFont="1" applyBorder="1"/>
    <xf numFmtId="44" fontId="4" fillId="0" borderId="12" xfId="0" applyNumberFormat="1" applyFont="1" applyBorder="1"/>
    <xf numFmtId="44" fontId="4" fillId="0" borderId="13" xfId="0" applyNumberFormat="1" applyFont="1" applyBorder="1"/>
    <xf numFmtId="44" fontId="4" fillId="0" borderId="12" xfId="1" applyFont="1" applyBorder="1"/>
    <xf numFmtId="0" fontId="4" fillId="0" borderId="12" xfId="0" applyFont="1" applyBorder="1"/>
    <xf numFmtId="0" fontId="4" fillId="0" borderId="13" xfId="0" applyFont="1" applyBorder="1"/>
    <xf numFmtId="0" fontId="11" fillId="0" borderId="0" xfId="0" applyFont="1"/>
    <xf numFmtId="0" fontId="4" fillId="0" borderId="18" xfId="0" applyFont="1" applyBorder="1"/>
    <xf numFmtId="44" fontId="4" fillId="0" borderId="18" xfId="1" applyFont="1" applyBorder="1"/>
    <xf numFmtId="44" fontId="4" fillId="0" borderId="1" xfId="0" applyNumberFormat="1" applyFont="1" applyBorder="1"/>
    <xf numFmtId="0" fontId="3" fillId="0" borderId="17" xfId="0" applyFont="1" applyBorder="1"/>
    <xf numFmtId="0" fontId="3" fillId="0" borderId="2" xfId="0" applyFont="1" applyBorder="1"/>
    <xf numFmtId="44" fontId="3" fillId="0" borderId="3" xfId="1" applyFont="1" applyBorder="1"/>
    <xf numFmtId="44" fontId="3" fillId="0" borderId="4" xfId="1" applyFont="1" applyBorder="1"/>
    <xf numFmtId="0" fontId="4" fillId="0" borderId="5" xfId="0" applyFont="1" applyBorder="1"/>
    <xf numFmtId="44" fontId="4" fillId="0" borderId="6" xfId="1" applyFont="1" applyBorder="1"/>
    <xf numFmtId="0" fontId="4" fillId="0" borderId="6" xfId="0" applyFont="1" applyBorder="1"/>
    <xf numFmtId="44" fontId="4" fillId="0" borderId="9" xfId="1" applyFont="1" applyBorder="1"/>
    <xf numFmtId="44" fontId="4" fillId="0" borderId="4" xfId="1" applyFont="1" applyBorder="1"/>
    <xf numFmtId="0" fontId="3" fillId="0" borderId="5" xfId="0" applyFont="1" applyBorder="1"/>
    <xf numFmtId="0" fontId="4" fillId="0" borderId="7" xfId="0" applyFont="1" applyBorder="1"/>
    <xf numFmtId="44" fontId="4" fillId="0" borderId="1" xfId="1" applyFont="1" applyFill="1" applyBorder="1"/>
    <xf numFmtId="44" fontId="3" fillId="0" borderId="1" xfId="1" applyFont="1" applyFill="1" applyBorder="1"/>
    <xf numFmtId="44" fontId="4" fillId="0" borderId="19" xfId="1" applyFont="1" applyBorder="1"/>
    <xf numFmtId="0" fontId="3" fillId="0" borderId="11" xfId="0" applyFont="1" applyBorder="1"/>
    <xf numFmtId="44" fontId="3" fillId="0" borderId="1" xfId="1" applyFont="1" applyBorder="1"/>
    <xf numFmtId="44" fontId="4" fillId="0" borderId="17" xfId="1" applyFont="1" applyBorder="1"/>
    <xf numFmtId="0" fontId="4" fillId="0" borderId="1" xfId="0" applyFont="1" applyBorder="1"/>
    <xf numFmtId="9" fontId="0" fillId="0" borderId="0" xfId="0" applyNumberFormat="1"/>
    <xf numFmtId="10" fontId="0" fillId="0" borderId="0" xfId="0" applyNumberFormat="1"/>
    <xf numFmtId="0" fontId="3" fillId="0" borderId="14" xfId="0" applyFont="1" applyBorder="1" applyAlignment="1">
      <alignment wrapText="1"/>
    </xf>
    <xf numFmtId="0" fontId="0" fillId="0" borderId="14" xfId="0" applyBorder="1"/>
    <xf numFmtId="0" fontId="3" fillId="0" borderId="20" xfId="0" applyFont="1" applyBorder="1" applyAlignment="1">
      <alignment textRotation="180" wrapText="1"/>
    </xf>
    <xf numFmtId="0" fontId="3" fillId="0" borderId="21" xfId="0" applyFont="1" applyBorder="1" applyAlignment="1">
      <alignment textRotation="180" wrapText="1"/>
    </xf>
    <xf numFmtId="0" fontId="3" fillId="0" borderId="22" xfId="0" applyFont="1" applyBorder="1" applyAlignment="1">
      <alignment textRotation="180" wrapText="1"/>
    </xf>
    <xf numFmtId="44" fontId="12" fillId="0" borderId="18" xfId="1" applyFont="1" applyBorder="1"/>
    <xf numFmtId="44" fontId="12" fillId="0" borderId="19" xfId="1" applyFont="1" applyBorder="1"/>
    <xf numFmtId="0" fontId="4" fillId="0" borderId="17" xfId="1" applyNumberFormat="1" applyFont="1" applyFill="1" applyBorder="1"/>
    <xf numFmtId="44" fontId="3" fillId="0" borderId="11" xfId="1" applyFont="1" applyBorder="1"/>
    <xf numFmtId="44" fontId="0" fillId="4" borderId="10" xfId="1" applyFont="1" applyFill="1" applyBorder="1"/>
    <xf numFmtId="0" fontId="0" fillId="4" borderId="10" xfId="1" applyNumberFormat="1" applyFont="1" applyFill="1" applyBorder="1"/>
    <xf numFmtId="0" fontId="0" fillId="0" borderId="14" xfId="0" applyFill="1" applyBorder="1"/>
    <xf numFmtId="0" fontId="0" fillId="4" borderId="23" xfId="1" applyNumberFormat="1" applyFont="1" applyFill="1" applyBorder="1"/>
    <xf numFmtId="0" fontId="0" fillId="4" borderId="24" xfId="1" applyNumberFormat="1" applyFont="1" applyFill="1" applyBorder="1"/>
    <xf numFmtId="0" fontId="0" fillId="0" borderId="25" xfId="1" applyNumberFormat="1" applyFont="1" applyBorder="1"/>
    <xf numFmtId="0" fontId="0" fillId="0" borderId="26" xfId="1" applyNumberFormat="1" applyFont="1" applyBorder="1"/>
    <xf numFmtId="0" fontId="0" fillId="0" borderId="27" xfId="1" applyNumberFormat="1" applyFont="1" applyBorder="1"/>
    <xf numFmtId="0" fontId="0" fillId="0" borderId="1" xfId="0" applyBorder="1"/>
    <xf numFmtId="44" fontId="3" fillId="0" borderId="20" xfId="1" applyFont="1" applyBorder="1" applyAlignment="1">
      <alignment textRotation="180" wrapText="1"/>
    </xf>
    <xf numFmtId="44" fontId="3" fillId="0" borderId="21" xfId="1" applyFont="1" applyBorder="1" applyAlignment="1">
      <alignment textRotation="180" wrapText="1"/>
    </xf>
    <xf numFmtId="44" fontId="0" fillId="4" borderId="23" xfId="1" applyFont="1" applyFill="1" applyBorder="1"/>
    <xf numFmtId="44" fontId="0" fillId="0" borderId="25" xfId="1" applyFont="1" applyBorder="1"/>
    <xf numFmtId="44" fontId="0" fillId="0" borderId="26" xfId="1" applyFont="1" applyBorder="1"/>
    <xf numFmtId="0" fontId="3" fillId="0" borderId="28" xfId="0" applyFont="1" applyBorder="1" applyAlignment="1">
      <alignment textRotation="180" wrapText="1"/>
    </xf>
    <xf numFmtId="44" fontId="0" fillId="4" borderId="14" xfId="1" applyFont="1" applyFill="1" applyBorder="1"/>
    <xf numFmtId="44" fontId="0" fillId="0" borderId="29" xfId="1" applyFont="1" applyBorder="1"/>
    <xf numFmtId="0" fontId="3" fillId="0" borderId="30" xfId="0" applyFont="1" applyBorder="1" applyAlignment="1">
      <alignment textRotation="180" wrapText="1"/>
    </xf>
    <xf numFmtId="44" fontId="0" fillId="0" borderId="31" xfId="1" applyFont="1" applyBorder="1"/>
    <xf numFmtId="44" fontId="0" fillId="0" borderId="32" xfId="1" applyFont="1" applyBorder="1"/>
    <xf numFmtId="0" fontId="3" fillId="0" borderId="33" xfId="0" applyFont="1" applyBorder="1" applyAlignment="1">
      <alignment textRotation="180" wrapText="1"/>
    </xf>
    <xf numFmtId="44" fontId="0" fillId="0" borderId="34" xfId="1" applyFont="1" applyFill="1" applyBorder="1"/>
    <xf numFmtId="44" fontId="0" fillId="0" borderId="35" xfId="1" applyFont="1" applyBorder="1"/>
    <xf numFmtId="44" fontId="0" fillId="0" borderId="38" xfId="1" applyFont="1" applyBorder="1"/>
    <xf numFmtId="0" fontId="2" fillId="0" borderId="17" xfId="0" applyFont="1" applyBorder="1"/>
    <xf numFmtId="0" fontId="2" fillId="0" borderId="18" xfId="0" applyFont="1" applyBorder="1"/>
    <xf numFmtId="0" fontId="0" fillId="0" borderId="17" xfId="0" applyBorder="1"/>
    <xf numFmtId="0" fontId="2" fillId="0" borderId="3" xfId="0" applyFont="1" applyBorder="1"/>
    <xf numFmtId="0" fontId="0" fillId="0" borderId="30" xfId="0" applyBorder="1"/>
    <xf numFmtId="0" fontId="0" fillId="0" borderId="31" xfId="0" applyBorder="1"/>
    <xf numFmtId="0" fontId="0" fillId="0" borderId="32" xfId="0" applyBorder="1"/>
    <xf numFmtId="0" fontId="2" fillId="0" borderId="19" xfId="0" applyFont="1" applyBorder="1"/>
    <xf numFmtId="0" fontId="2" fillId="0" borderId="0" xfId="0" applyFont="1" applyBorder="1"/>
    <xf numFmtId="0" fontId="2" fillId="0" borderId="39" xfId="0" applyFont="1" applyBorder="1"/>
    <xf numFmtId="0" fontId="2" fillId="0" borderId="1" xfId="0" applyFont="1" applyBorder="1"/>
    <xf numFmtId="0" fontId="0" fillId="0" borderId="36" xfId="0" applyBorder="1"/>
    <xf numFmtId="0" fontId="0" fillId="0" borderId="37" xfId="0" applyBorder="1"/>
    <xf numFmtId="0" fontId="0" fillId="0" borderId="38" xfId="0" applyBorder="1"/>
    <xf numFmtId="0" fontId="2" fillId="0" borderId="11" xfId="0" applyFont="1" applyBorder="1"/>
    <xf numFmtId="0" fontId="0" fillId="0" borderId="13" xfId="0" applyBorder="1"/>
    <xf numFmtId="0" fontId="0" fillId="4" borderId="41" xfId="0" applyFill="1" applyBorder="1"/>
    <xf numFmtId="0" fontId="0" fillId="4" borderId="36" xfId="0" applyFill="1" applyBorder="1"/>
    <xf numFmtId="0" fontId="0" fillId="4" borderId="1" xfId="0" applyFill="1" applyBorder="1"/>
    <xf numFmtId="0" fontId="0" fillId="0" borderId="0" xfId="0" applyFont="1" applyBorder="1"/>
    <xf numFmtId="0" fontId="0" fillId="0" borderId="0" xfId="0" applyFill="1" applyBorder="1"/>
    <xf numFmtId="0" fontId="2" fillId="0" borderId="42" xfId="0" applyFont="1" applyBorder="1"/>
    <xf numFmtId="0" fontId="2" fillId="0" borderId="0" xfId="0" applyFont="1" applyFill="1" applyBorder="1"/>
    <xf numFmtId="0" fontId="0" fillId="0" borderId="5" xfId="0" applyBorder="1"/>
    <xf numFmtId="0" fontId="0" fillId="4" borderId="11" xfId="0" applyFill="1" applyBorder="1"/>
    <xf numFmtId="0" fontId="2" fillId="5" borderId="1" xfId="0" applyFont="1" applyFill="1" applyBorder="1"/>
    <xf numFmtId="0" fontId="2" fillId="5" borderId="17" xfId="0" applyFont="1" applyFill="1" applyBorder="1"/>
    <xf numFmtId="0" fontId="2" fillId="5" borderId="19" xfId="0" applyFont="1" applyFill="1" applyBorder="1"/>
    <xf numFmtId="0" fontId="13" fillId="5" borderId="17" xfId="0" applyFont="1" applyFill="1" applyBorder="1"/>
    <xf numFmtId="0" fontId="13" fillId="5" borderId="1" xfId="0" applyFont="1" applyFill="1" applyBorder="1"/>
    <xf numFmtId="0" fontId="13" fillId="5" borderId="19" xfId="0" applyFont="1" applyFill="1" applyBorder="1"/>
    <xf numFmtId="44" fontId="0" fillId="0" borderId="0" xfId="0" applyNumberFormat="1"/>
    <xf numFmtId="0" fontId="0" fillId="0" borderId="18" xfId="0" applyBorder="1"/>
    <xf numFmtId="0" fontId="0" fillId="6" borderId="17" xfId="0" applyFill="1" applyBorder="1"/>
    <xf numFmtId="44" fontId="0" fillId="6" borderId="18" xfId="0" applyNumberFormat="1" applyFill="1" applyBorder="1"/>
    <xf numFmtId="0" fontId="0" fillId="6" borderId="18" xfId="0" applyFill="1" applyBorder="1"/>
    <xf numFmtId="9" fontId="2" fillId="0" borderId="0" xfId="3" applyFont="1"/>
    <xf numFmtId="9" fontId="0" fillId="0" borderId="18" xfId="3" applyFont="1" applyBorder="1"/>
    <xf numFmtId="0" fontId="0" fillId="0" borderId="37" xfId="0" applyFill="1" applyBorder="1"/>
    <xf numFmtId="0" fontId="14" fillId="0" borderId="9" xfId="0" applyFont="1" applyBorder="1" applyAlignment="1">
      <alignment vertical="top" wrapText="1"/>
    </xf>
    <xf numFmtId="0" fontId="14" fillId="0" borderId="7" xfId="0" applyFont="1" applyBorder="1" applyAlignment="1">
      <alignment vertical="top" wrapText="1"/>
    </xf>
    <xf numFmtId="0" fontId="0" fillId="0" borderId="0" xfId="0" applyAlignment="1">
      <alignment vertical="top"/>
    </xf>
    <xf numFmtId="0" fontId="16" fillId="0" borderId="0" xfId="0" applyFont="1" applyBorder="1"/>
    <xf numFmtId="0" fontId="14" fillId="0" borderId="0" xfId="0" applyFont="1" applyBorder="1" applyAlignment="1">
      <alignment vertical="top" wrapText="1"/>
    </xf>
    <xf numFmtId="0" fontId="0" fillId="4" borderId="36" xfId="0" applyFill="1" applyBorder="1" applyAlignment="1">
      <alignment vertical="top"/>
    </xf>
    <xf numFmtId="0" fontId="0" fillId="4" borderId="1" xfId="0" applyFill="1" applyBorder="1" applyAlignment="1">
      <alignment vertical="top"/>
    </xf>
    <xf numFmtId="0" fontId="0" fillId="8" borderId="36" xfId="0" applyFill="1" applyBorder="1" applyAlignment="1">
      <alignment vertical="top"/>
    </xf>
    <xf numFmtId="0" fontId="15" fillId="0" borderId="7" xfId="0" applyFont="1" applyBorder="1" applyAlignment="1">
      <alignment vertical="top" wrapText="1"/>
    </xf>
    <xf numFmtId="0" fontId="0" fillId="0" borderId="38" xfId="0" applyFill="1" applyBorder="1"/>
    <xf numFmtId="0" fontId="0" fillId="0" borderId="37" xfId="0" applyBorder="1" applyAlignment="1">
      <alignment wrapText="1"/>
    </xf>
    <xf numFmtId="0" fontId="2" fillId="0" borderId="7" xfId="0" applyFont="1" applyBorder="1"/>
    <xf numFmtId="0" fontId="2" fillId="0" borderId="13" xfId="0" applyFont="1" applyBorder="1"/>
    <xf numFmtId="0" fontId="2" fillId="7" borderId="17" xfId="0" applyFont="1" applyFill="1" applyBorder="1"/>
    <xf numFmtId="0" fontId="0" fillId="7" borderId="18" xfId="0" applyFill="1" applyBorder="1"/>
    <xf numFmtId="0" fontId="17" fillId="0" borderId="0" xfId="0" applyFont="1"/>
    <xf numFmtId="0" fontId="17" fillId="6" borderId="18" xfId="0" applyFont="1" applyFill="1" applyBorder="1"/>
    <xf numFmtId="0" fontId="17" fillId="0" borderId="18" xfId="0" applyFont="1" applyBorder="1"/>
    <xf numFmtId="9" fontId="2" fillId="0" borderId="0" xfId="3" applyFont="1" applyFill="1" applyBorder="1"/>
    <xf numFmtId="0" fontId="4" fillId="0" borderId="11" xfId="0" applyFont="1" applyFill="1" applyBorder="1"/>
    <xf numFmtId="44" fontId="3" fillId="0" borderId="4" xfId="0" applyNumberFormat="1" applyFont="1" applyBorder="1"/>
    <xf numFmtId="44" fontId="4" fillId="0" borderId="7" xfId="1" applyFont="1" applyBorder="1" applyAlignment="1"/>
    <xf numFmtId="0" fontId="14" fillId="0" borderId="1" xfId="0" applyFont="1" applyBorder="1" applyAlignment="1">
      <alignment vertical="top"/>
    </xf>
    <xf numFmtId="0" fontId="14" fillId="0" borderId="0" xfId="0" applyFont="1" applyBorder="1" applyAlignment="1">
      <alignment vertical="top"/>
    </xf>
    <xf numFmtId="0" fontId="18" fillId="0" borderId="17" xfId="0" applyFont="1" applyBorder="1" applyAlignment="1">
      <alignment vertical="top"/>
    </xf>
    <xf numFmtId="0" fontId="16" fillId="0" borderId="7" xfId="0" applyFont="1" applyBorder="1" applyAlignment="1">
      <alignment vertical="top" wrapText="1"/>
    </xf>
    <xf numFmtId="0" fontId="14" fillId="9" borderId="7" xfId="0" applyFont="1" applyFill="1" applyBorder="1" applyAlignment="1">
      <alignment vertical="top" wrapText="1"/>
    </xf>
    <xf numFmtId="0" fontId="0" fillId="9" borderId="36" xfId="0" applyFill="1" applyBorder="1" applyAlignment="1">
      <alignment vertical="top"/>
    </xf>
    <xf numFmtId="0" fontId="14" fillId="9" borderId="9" xfId="0" applyFont="1" applyFill="1" applyBorder="1" applyAlignment="1">
      <alignment vertical="top" wrapText="1"/>
    </xf>
    <xf numFmtId="0" fontId="0" fillId="9" borderId="0" xfId="0" applyFill="1" applyBorder="1"/>
    <xf numFmtId="0" fontId="0" fillId="9" borderId="0" xfId="0" applyFill="1"/>
    <xf numFmtId="0" fontId="14" fillId="9" borderId="0" xfId="0" applyFont="1" applyFill="1" applyBorder="1" applyAlignment="1">
      <alignment vertical="top" wrapText="1"/>
    </xf>
    <xf numFmtId="0" fontId="2" fillId="0" borderId="0" xfId="0" applyFont="1" applyBorder="1" applyAlignment="1">
      <alignment vertical="top"/>
    </xf>
    <xf numFmtId="0" fontId="2" fillId="0" borderId="0" xfId="0" applyFont="1" applyFill="1" applyBorder="1" applyAlignment="1">
      <alignment vertical="top"/>
    </xf>
    <xf numFmtId="164" fontId="19" fillId="0" borderId="17" xfId="3" applyNumberFormat="1" applyFont="1" applyBorder="1" applyAlignment="1">
      <alignment horizontal="center" vertical="top"/>
    </xf>
    <xf numFmtId="0" fontId="0" fillId="0" borderId="0" xfId="0" applyAlignment="1">
      <alignment horizontal="justify"/>
    </xf>
    <xf numFmtId="0" fontId="2" fillId="10" borderId="1" xfId="0" applyFont="1" applyFill="1" applyBorder="1" applyAlignment="1">
      <alignment horizontal="left" vertical="top" wrapText="1"/>
    </xf>
    <xf numFmtId="0" fontId="2" fillId="10" borderId="19" xfId="0" applyFont="1" applyFill="1" applyBorder="1" applyAlignment="1">
      <alignment horizontal="left" vertical="top"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0" fillId="0" borderId="43" xfId="0" applyBorder="1"/>
    <xf numFmtId="0" fontId="0" fillId="0" borderId="37" xfId="0" applyBorder="1" applyAlignment="1">
      <alignment vertical="top" wrapText="1"/>
    </xf>
    <xf numFmtId="0" fontId="0" fillId="0" borderId="36" xfId="0" applyBorder="1" applyAlignment="1">
      <alignment wrapText="1"/>
    </xf>
    <xf numFmtId="0" fontId="0" fillId="0" borderId="37" xfId="0" applyFill="1" applyBorder="1" applyAlignment="1">
      <alignment wrapText="1"/>
    </xf>
    <xf numFmtId="0" fontId="0" fillId="0" borderId="37" xfId="0" applyFill="1" applyBorder="1" applyAlignment="1">
      <alignment vertical="top" wrapText="1"/>
    </xf>
    <xf numFmtId="0" fontId="0" fillId="0" borderId="38" xfId="0" applyFill="1" applyBorder="1" applyAlignment="1">
      <alignment vertical="top" wrapText="1"/>
    </xf>
    <xf numFmtId="0" fontId="0" fillId="4" borderId="13" xfId="0" applyFill="1" applyBorder="1" applyAlignment="1">
      <alignment horizontal="left" vertical="top" wrapText="1"/>
    </xf>
    <xf numFmtId="0" fontId="0" fillId="4" borderId="9" xfId="0" applyFill="1" applyBorder="1" applyAlignment="1">
      <alignment horizontal="left" vertical="top" wrapText="1"/>
    </xf>
    <xf numFmtId="0" fontId="16" fillId="4" borderId="9" xfId="0" applyFont="1" applyFill="1" applyBorder="1"/>
    <xf numFmtId="0" fontId="14" fillId="4" borderId="9" xfId="0" applyFont="1" applyFill="1" applyBorder="1" applyAlignment="1">
      <alignment vertical="top" wrapText="1"/>
    </xf>
    <xf numFmtId="0" fontId="0" fillId="4" borderId="40" xfId="0" applyFill="1" applyBorder="1"/>
    <xf numFmtId="0" fontId="0" fillId="4" borderId="37" xfId="0" applyFill="1" applyBorder="1"/>
    <xf numFmtId="0" fontId="0" fillId="4" borderId="43" xfId="0" applyFill="1" applyBorder="1"/>
    <xf numFmtId="0" fontId="0" fillId="4" borderId="38" xfId="0" applyFill="1" applyBorder="1"/>
    <xf numFmtId="0" fontId="0" fillId="4" borderId="33" xfId="0" applyFill="1" applyBorder="1"/>
    <xf numFmtId="0" fontId="0" fillId="4" borderId="34" xfId="0" applyFill="1" applyBorder="1"/>
    <xf numFmtId="0" fontId="0" fillId="4" borderId="35" xfId="0" applyFill="1" applyBorder="1"/>
    <xf numFmtId="0" fontId="0" fillId="4" borderId="6" xfId="0" applyFill="1" applyBorder="1"/>
    <xf numFmtId="10" fontId="0" fillId="0" borderId="17" xfId="3" applyNumberFormat="1" applyFont="1" applyBorder="1" applyAlignment="1">
      <alignment horizontal="center" vertical="center"/>
    </xf>
    <xf numFmtId="10" fontId="0" fillId="0" borderId="16" xfId="0" applyNumberFormat="1" applyBorder="1" applyAlignment="1">
      <alignment horizontal="center"/>
    </xf>
    <xf numFmtId="10" fontId="0" fillId="0" borderId="17" xfId="3" applyNumberFormat="1" applyFont="1" applyBorder="1" applyAlignment="1">
      <alignment horizontal="center"/>
    </xf>
    <xf numFmtId="0" fontId="16" fillId="0" borderId="7" xfId="0" applyFont="1" applyBorder="1"/>
    <xf numFmtId="0" fontId="17" fillId="9" borderId="0" xfId="0" applyFont="1" applyFill="1"/>
    <xf numFmtId="0" fontId="25" fillId="9" borderId="13" xfId="0" applyFont="1" applyFill="1" applyBorder="1"/>
    <xf numFmtId="0" fontId="25" fillId="9" borderId="11" xfId="0" applyFont="1" applyFill="1" applyBorder="1" applyAlignment="1">
      <alignment vertical="top"/>
    </xf>
    <xf numFmtId="0" fontId="25" fillId="9" borderId="9" xfId="0" applyFont="1" applyFill="1" applyBorder="1"/>
    <xf numFmtId="0" fontId="24" fillId="9" borderId="0" xfId="0" applyFont="1" applyFill="1" applyBorder="1"/>
    <xf numFmtId="0" fontId="25" fillId="9" borderId="0" xfId="0" applyFont="1" applyFill="1" applyBorder="1"/>
    <xf numFmtId="0" fontId="0" fillId="2" borderId="0" xfId="0" applyFill="1" applyAlignment="1">
      <alignment vertical="top" wrapText="1"/>
    </xf>
    <xf numFmtId="0" fontId="2" fillId="2" borderId="0" xfId="0" applyFont="1" applyFill="1" applyAlignment="1">
      <alignment vertical="top" wrapText="1"/>
    </xf>
    <xf numFmtId="0" fontId="0" fillId="3" borderId="0" xfId="0" applyFill="1" applyAlignment="1">
      <alignment vertical="top" wrapText="1"/>
    </xf>
    <xf numFmtId="8" fontId="0" fillId="3" borderId="0" xfId="0" applyNumberFormat="1" applyFill="1" applyAlignment="1">
      <alignment vertical="top" wrapText="1"/>
    </xf>
    <xf numFmtId="0" fontId="26" fillId="0" borderId="0" xfId="4" applyAlignment="1" applyProtection="1"/>
    <xf numFmtId="0" fontId="0" fillId="0" borderId="0" xfId="0" applyAlignment="1">
      <alignment vertical="top" wrapText="1"/>
    </xf>
    <xf numFmtId="9" fontId="0" fillId="0" borderId="0" xfId="0" applyNumberFormat="1" applyAlignment="1">
      <alignment vertical="top" wrapText="1"/>
    </xf>
    <xf numFmtId="10" fontId="0" fillId="0" borderId="0" xfId="0" applyNumberFormat="1" applyAlignment="1">
      <alignment vertical="top" wrapText="1"/>
    </xf>
    <xf numFmtId="0" fontId="27" fillId="0" borderId="1" xfId="0" applyFont="1" applyBorder="1"/>
    <xf numFmtId="0" fontId="0" fillId="4" borderId="18" xfId="0" applyFill="1" applyBorder="1"/>
    <xf numFmtId="0" fontId="0" fillId="0" borderId="38" xfId="0" applyBorder="1" applyAlignment="1">
      <alignment wrapText="1"/>
    </xf>
    <xf numFmtId="8" fontId="0" fillId="0" borderId="0" xfId="0" applyNumberFormat="1"/>
    <xf numFmtId="0" fontId="5" fillId="0" borderId="10" xfId="0" applyFont="1" applyBorder="1" applyAlignment="1">
      <alignment horizontal="left" vertical="top" wrapText="1"/>
    </xf>
    <xf numFmtId="8" fontId="5" fillId="0" borderId="10" xfId="0" applyNumberFormat="1" applyFont="1" applyBorder="1" applyAlignment="1">
      <alignment horizontal="left" vertical="top" wrapText="1"/>
    </xf>
    <xf numFmtId="8" fontId="0" fillId="0" borderId="10" xfId="0" applyNumberFormat="1" applyBorder="1" applyAlignment="1">
      <alignment horizontal="left" vertical="top"/>
    </xf>
    <xf numFmtId="0" fontId="7" fillId="11" borderId="10" xfId="0" applyFont="1" applyFill="1" applyBorder="1" applyAlignment="1">
      <alignment horizontal="left" vertical="center" wrapText="1"/>
    </xf>
    <xf numFmtId="0" fontId="3" fillId="0" borderId="0" xfId="0" applyFont="1" applyAlignment="1">
      <alignment horizontal="center"/>
    </xf>
    <xf numFmtId="44" fontId="3" fillId="7" borderId="28" xfId="1" applyFont="1" applyFill="1" applyBorder="1" applyAlignment="1">
      <alignment textRotation="180" wrapText="1"/>
    </xf>
    <xf numFmtId="0" fontId="3" fillId="7" borderId="36" xfId="0" applyFont="1" applyFill="1" applyBorder="1" applyAlignment="1">
      <alignment textRotation="180" wrapText="1"/>
    </xf>
    <xf numFmtId="44" fontId="0" fillId="0" borderId="37" xfId="1" applyFont="1" applyFill="1" applyBorder="1"/>
    <xf numFmtId="0" fontId="3" fillId="0" borderId="1" xfId="0" applyFont="1" applyBorder="1"/>
    <xf numFmtId="44" fontId="3" fillId="0" borderId="18" xfId="1" applyFont="1" applyBorder="1"/>
    <xf numFmtId="0" fontId="0" fillId="0" borderId="0" xfId="0" applyAlignment="1"/>
    <xf numFmtId="0" fontId="0" fillId="0" borderId="0" xfId="0" applyAlignment="1">
      <alignment horizontal="left"/>
    </xf>
    <xf numFmtId="0" fontId="0" fillId="0" borderId="0" xfId="0" applyAlignment="1"/>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2" fillId="0" borderId="0" xfId="0" applyFont="1" applyAlignment="1">
      <alignment horizontal="left" vertical="top" wrapText="1"/>
    </xf>
    <xf numFmtId="0" fontId="0" fillId="9" borderId="40" xfId="0" applyFill="1" applyBorder="1" applyAlignment="1">
      <alignment vertical="top"/>
    </xf>
    <xf numFmtId="0" fontId="16" fillId="4" borderId="10" xfId="0" applyFont="1" applyFill="1" applyBorder="1" applyAlignment="1">
      <alignment vertical="top" wrapText="1"/>
    </xf>
    <xf numFmtId="0" fontId="14" fillId="0" borderId="13" xfId="0" applyFont="1" applyBorder="1" applyAlignment="1">
      <alignment vertical="top"/>
    </xf>
    <xf numFmtId="164" fontId="19" fillId="0" borderId="2" xfId="3" applyNumberFormat="1" applyFont="1" applyBorder="1" applyAlignment="1">
      <alignment horizontal="center" vertical="top"/>
    </xf>
    <xf numFmtId="0" fontId="18" fillId="0" borderId="8" xfId="0" applyFont="1" applyBorder="1" applyAlignment="1">
      <alignment vertical="top"/>
    </xf>
    <xf numFmtId="0" fontId="10" fillId="0" borderId="8" xfId="0" applyFont="1" applyBorder="1" applyAlignment="1">
      <alignment horizontal="center"/>
    </xf>
    <xf numFmtId="0" fontId="19" fillId="0" borderId="17" xfId="3" applyNumberFormat="1" applyFont="1" applyBorder="1" applyAlignment="1">
      <alignment horizontal="center" vertical="top"/>
    </xf>
    <xf numFmtId="0" fontId="19" fillId="0" borderId="18" xfId="3" applyNumberFormat="1" applyFont="1" applyBorder="1" applyAlignment="1">
      <alignment horizontal="center"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0" fillId="0" borderId="0" xfId="0" applyAlignment="1"/>
    <xf numFmtId="0" fontId="0" fillId="0" borderId="0" xfId="0" applyAlignment="1">
      <alignment horizontal="left" vertical="top" wrapText="1"/>
    </xf>
    <xf numFmtId="0" fontId="0" fillId="0" borderId="0" xfId="0" applyAlignment="1">
      <alignment horizontal="left" wrapText="1"/>
    </xf>
    <xf numFmtId="0" fontId="2" fillId="10" borderId="0" xfId="0" applyFont="1" applyFill="1" applyAlignment="1">
      <alignment horizontal="center"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20" fillId="0" borderId="0" xfId="0" applyFont="1" applyAlignment="1">
      <alignment horizontal="left"/>
    </xf>
    <xf numFmtId="0" fontId="0" fillId="0" borderId="0" xfId="0" applyAlignment="1">
      <alignment horizontal="left"/>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3" fillId="0" borderId="0" xfId="0" applyFont="1" applyBorder="1" applyAlignment="1">
      <alignment horizontal="left"/>
    </xf>
    <xf numFmtId="0" fontId="5" fillId="0" borderId="0" xfId="0" applyFont="1" applyAlignment="1">
      <alignment horizontal="left" vertical="top" wrapText="1"/>
    </xf>
    <xf numFmtId="0" fontId="5" fillId="0" borderId="44" xfId="0" applyFont="1" applyBorder="1" applyAlignment="1">
      <alignment horizontal="left" vertical="top" wrapText="1"/>
    </xf>
    <xf numFmtId="0" fontId="0" fillId="3" borderId="0" xfId="0" applyFill="1" applyAlignment="1">
      <alignment vertical="top" wrapText="1"/>
    </xf>
  </cellXfs>
  <cellStyles count="5">
    <cellStyle name="Currency" xfId="1" builtinId="4"/>
    <cellStyle name="Excel Built-in Normal" xfId="2"/>
    <cellStyle name="Hyperlink" xfId="4" builtinId="8"/>
    <cellStyle name="Normal" xfId="0" builtinId="0"/>
    <cellStyle name="Percent" xfId="3" builtinId="5"/>
  </cellStyles>
  <dxfs count="14">
    <dxf>
      <fill>
        <patternFill>
          <bgColor rgb="FF00B050"/>
        </patternFill>
      </fill>
    </dxf>
    <dxf>
      <font>
        <color rgb="FFFF0000"/>
      </font>
    </dxf>
    <dxf>
      <fill>
        <patternFill>
          <bgColor rgb="FFFFC000"/>
        </patternFill>
      </fill>
    </dxf>
    <dxf>
      <fill>
        <patternFill>
          <bgColor rgb="FFFF0000"/>
        </patternFill>
      </fill>
    </dxf>
    <dxf>
      <fill>
        <patternFill>
          <bgColor rgb="FF00B050"/>
        </patternFill>
      </fill>
    </dxf>
    <dxf>
      <fill>
        <patternFill>
          <bgColor rgb="FFC00000"/>
        </patternFill>
      </fill>
    </dxf>
    <dxf>
      <font>
        <color rgb="FFFFC000"/>
      </font>
      <fill>
        <patternFill>
          <bgColor rgb="FFFF0000"/>
        </patternFill>
      </fill>
    </dxf>
    <dxf>
      <font>
        <color rgb="FFFFC000"/>
      </font>
      <fill>
        <patternFill>
          <bgColor rgb="FFFF0000"/>
        </patternFill>
      </fill>
    </dxf>
    <dxf>
      <font>
        <color rgb="FFFFC000"/>
      </font>
      <fill>
        <patternFill>
          <bgColor rgb="FFFF0000"/>
        </patternFill>
      </fill>
    </dxf>
    <dxf>
      <font>
        <color rgb="FFFFC000"/>
      </font>
      <fill>
        <patternFill>
          <bgColor rgb="FFFF0000"/>
        </patternFill>
      </fill>
    </dxf>
    <dxf>
      <font>
        <color rgb="FFFFC000"/>
      </font>
      <fill>
        <patternFill>
          <bgColor rgb="FFFF0000"/>
        </patternFill>
      </fill>
    </dxf>
    <dxf>
      <fill>
        <patternFill>
          <bgColor rgb="FFFF0000"/>
        </patternFill>
      </fill>
    </dxf>
    <dxf>
      <fill>
        <patternFill>
          <bgColor rgb="FFFFC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gov.uk/calculate-state-pen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R38"/>
  <sheetViews>
    <sheetView workbookViewId="0">
      <pane ySplit="2" topLeftCell="A3" activePane="bottomLeft" state="frozenSplit"/>
      <selection pane="bottomLeft" activeCell="C16" sqref="C16"/>
    </sheetView>
  </sheetViews>
  <sheetFormatPr defaultRowHeight="15" x14ac:dyDescent="0.25"/>
  <cols>
    <col min="1" max="1" width="76.42578125" customWidth="1"/>
    <col min="2" max="2" width="13.5703125" style="137" bestFit="1" customWidth="1"/>
    <col min="3" max="3" width="49.85546875" customWidth="1"/>
    <col min="4" max="4" width="5.85546875" customWidth="1"/>
    <col min="5" max="5" width="7.42578125" customWidth="1"/>
    <col min="6" max="6" width="15.42578125" customWidth="1"/>
    <col min="7" max="13" width="14.42578125" customWidth="1"/>
    <col min="14" max="18" width="9.140625" customWidth="1"/>
  </cols>
  <sheetData>
    <row r="1" spans="1:18" ht="19.5" thickBot="1" x14ac:dyDescent="0.35">
      <c r="A1" s="238" t="s">
        <v>347</v>
      </c>
      <c r="B1" s="238"/>
      <c r="C1" s="238"/>
    </row>
    <row r="2" spans="1:18" s="137" customFormat="1" ht="27.75" customHeight="1" thickBot="1" x14ac:dyDescent="0.3">
      <c r="A2" s="157"/>
      <c r="B2" s="169">
        <f>F36/E38</f>
        <v>0</v>
      </c>
      <c r="C2" s="159" t="str">
        <f>IF(B2&gt;0.5,"RED",IF(B2&gt;0.2,"AMBER","GREEN"))</f>
        <v>GREEN</v>
      </c>
      <c r="D2" s="167" t="s">
        <v>228</v>
      </c>
      <c r="E2" s="137" t="s">
        <v>227</v>
      </c>
      <c r="F2" s="168" t="s">
        <v>229</v>
      </c>
      <c r="G2" s="158"/>
      <c r="H2" s="158"/>
      <c r="I2" s="158"/>
      <c r="J2" s="158"/>
      <c r="K2" s="158"/>
      <c r="L2" s="158"/>
      <c r="M2" s="158"/>
      <c r="P2" s="137">
        <v>24</v>
      </c>
    </row>
    <row r="3" spans="1:18" s="137" customFormat="1" ht="27.75" customHeight="1" thickBot="1" x14ac:dyDescent="0.3">
      <c r="A3" s="235" t="s">
        <v>440</v>
      </c>
      <c r="B3" s="239"/>
      <c r="C3" s="240"/>
      <c r="D3" s="167"/>
      <c r="F3" s="168"/>
      <c r="G3" s="158"/>
      <c r="H3" s="158"/>
      <c r="I3" s="158"/>
      <c r="J3" s="158"/>
      <c r="K3" s="158"/>
      <c r="L3" s="158"/>
      <c r="M3" s="158"/>
    </row>
    <row r="4" spans="1:18" s="137" customFormat="1" ht="27.75" customHeight="1" thickBot="1" x14ac:dyDescent="0.3">
      <c r="A4" s="235" t="s">
        <v>441</v>
      </c>
      <c r="B4" s="239"/>
      <c r="C4" s="240"/>
      <c r="D4" s="167"/>
      <c r="F4" s="168"/>
      <c r="G4" s="158"/>
      <c r="H4" s="158"/>
      <c r="I4" s="158"/>
      <c r="J4" s="158"/>
      <c r="K4" s="158"/>
      <c r="L4" s="158"/>
      <c r="M4" s="158"/>
    </row>
    <row r="5" spans="1:18" s="137" customFormat="1" ht="27.75" customHeight="1" thickBot="1" x14ac:dyDescent="0.3">
      <c r="A5" s="235" t="s">
        <v>442</v>
      </c>
      <c r="B5" s="239"/>
      <c r="C5" s="240"/>
      <c r="D5" s="167"/>
      <c r="F5" s="168"/>
      <c r="G5" s="158"/>
      <c r="H5" s="158"/>
      <c r="I5" s="158"/>
      <c r="J5" s="158"/>
      <c r="K5" s="158"/>
      <c r="L5" s="158"/>
      <c r="M5" s="158"/>
    </row>
    <row r="6" spans="1:18" s="137" customFormat="1" ht="27.75" customHeight="1" thickBot="1" x14ac:dyDescent="0.3">
      <c r="A6" s="235" t="s">
        <v>443</v>
      </c>
      <c r="B6" s="239"/>
      <c r="C6" s="240"/>
      <c r="D6" s="167"/>
      <c r="F6" s="168"/>
      <c r="G6" s="158"/>
      <c r="H6" s="158"/>
      <c r="I6" s="158"/>
      <c r="J6" s="158"/>
      <c r="K6" s="158"/>
      <c r="L6" s="158"/>
      <c r="M6" s="158"/>
    </row>
    <row r="7" spans="1:18" s="137" customFormat="1" ht="27.75" customHeight="1" thickBot="1" x14ac:dyDescent="0.3">
      <c r="A7" s="235"/>
      <c r="B7" s="236"/>
      <c r="C7" s="237"/>
      <c r="D7" s="167"/>
      <c r="F7" s="168"/>
      <c r="G7" s="158"/>
      <c r="H7" s="158"/>
      <c r="I7" s="158"/>
      <c r="J7" s="158"/>
      <c r="K7" s="158"/>
      <c r="L7" s="158"/>
      <c r="M7" s="158"/>
    </row>
    <row r="8" spans="1:18" s="197" customFormat="1" ht="15.75" thickBot="1" x14ac:dyDescent="0.3">
      <c r="A8" s="198" t="s">
        <v>259</v>
      </c>
      <c r="B8" s="199" t="s">
        <v>222</v>
      </c>
      <c r="C8" s="200" t="s">
        <v>98</v>
      </c>
      <c r="D8" s="201"/>
      <c r="G8" s="202"/>
      <c r="H8" s="202"/>
      <c r="I8" s="202"/>
      <c r="J8" s="202"/>
      <c r="K8" s="202"/>
      <c r="L8" s="202"/>
      <c r="M8" s="202"/>
      <c r="P8" s="197" t="s">
        <v>189</v>
      </c>
      <c r="Q8" s="197">
        <f>COUNTIF(B$19:B$52,P8)</f>
        <v>0</v>
      </c>
      <c r="R8" s="197" t="s">
        <v>300</v>
      </c>
    </row>
    <row r="9" spans="1:18" ht="15.75" thickBot="1" x14ac:dyDescent="0.3">
      <c r="A9" s="196" t="s">
        <v>381</v>
      </c>
      <c r="B9" s="140"/>
      <c r="C9" s="183"/>
      <c r="D9" s="9">
        <f>IF(B9="Yes",1,0)</f>
        <v>0</v>
      </c>
      <c r="E9" s="7">
        <v>20</v>
      </c>
      <c r="F9">
        <f>D9*E9</f>
        <v>0</v>
      </c>
      <c r="G9" s="138"/>
      <c r="H9" s="138"/>
      <c r="I9" s="138"/>
      <c r="J9" s="138"/>
      <c r="K9" s="138"/>
      <c r="L9" s="138"/>
      <c r="M9" s="138"/>
      <c r="P9" t="s">
        <v>190</v>
      </c>
      <c r="Q9">
        <f>COUNTIF(B$19:B$52,P9)</f>
        <v>0</v>
      </c>
      <c r="R9" t="s">
        <v>301</v>
      </c>
    </row>
    <row r="10" spans="1:18" ht="15.75" thickBot="1" x14ac:dyDescent="0.3">
      <c r="A10" s="196" t="s">
        <v>401</v>
      </c>
      <c r="B10" s="140"/>
      <c r="C10" s="183"/>
      <c r="D10" s="9">
        <f>IF(B10="Yes",1,0)</f>
        <v>0</v>
      </c>
      <c r="E10" s="7">
        <v>20</v>
      </c>
      <c r="F10">
        <f t="shared" ref="F10:F12" si="0">D10*E10</f>
        <v>0</v>
      </c>
      <c r="G10" s="138"/>
      <c r="H10" s="138"/>
      <c r="I10" s="138"/>
      <c r="J10" s="138"/>
      <c r="K10" s="138"/>
      <c r="L10" s="138"/>
      <c r="M10" s="138"/>
      <c r="P10" t="s">
        <v>296</v>
      </c>
      <c r="Q10">
        <f>COUNTIF(B$19:B$52,P10)</f>
        <v>0</v>
      </c>
      <c r="R10" t="s">
        <v>190</v>
      </c>
    </row>
    <row r="11" spans="1:18" ht="15.75" thickBot="1" x14ac:dyDescent="0.3">
      <c r="A11" s="196" t="s">
        <v>402</v>
      </c>
      <c r="B11" s="140"/>
      <c r="C11" s="183"/>
      <c r="D11" s="9">
        <f t="shared" ref="D11:D12" si="1">IF(B11="Yes",1,0)</f>
        <v>0</v>
      </c>
      <c r="E11" s="7">
        <v>20</v>
      </c>
      <c r="F11">
        <f t="shared" si="0"/>
        <v>0</v>
      </c>
      <c r="G11" s="138"/>
      <c r="H11" s="138"/>
      <c r="I11" s="138"/>
      <c r="J11" s="138"/>
      <c r="K11" s="138"/>
      <c r="L11" s="138"/>
      <c r="M11" s="138"/>
      <c r="Q11">
        <f>COUNTIF(B$19:B$52,P11)</f>
        <v>0</v>
      </c>
      <c r="R11" t="s">
        <v>296</v>
      </c>
    </row>
    <row r="12" spans="1:18" ht="15.75" thickBot="1" x14ac:dyDescent="0.3">
      <c r="A12" s="196" t="s">
        <v>403</v>
      </c>
      <c r="B12" s="140"/>
      <c r="C12" s="183"/>
      <c r="D12" s="9">
        <f t="shared" si="1"/>
        <v>0</v>
      </c>
      <c r="E12" s="7">
        <v>20</v>
      </c>
      <c r="F12">
        <f t="shared" si="0"/>
        <v>0</v>
      </c>
      <c r="G12" s="138"/>
      <c r="H12" s="138"/>
      <c r="I12" s="138"/>
      <c r="J12" s="138"/>
      <c r="K12" s="138"/>
      <c r="L12" s="138"/>
      <c r="M12" s="138"/>
    </row>
    <row r="13" spans="1:18" s="165" customFormat="1" ht="12" customHeight="1" thickBot="1" x14ac:dyDescent="0.3">
      <c r="A13" s="161"/>
      <c r="B13" s="162"/>
      <c r="C13" s="163"/>
      <c r="D13" s="164"/>
      <c r="G13" s="166"/>
      <c r="H13" s="166"/>
      <c r="I13" s="166"/>
      <c r="J13" s="166"/>
      <c r="K13" s="166"/>
      <c r="L13" s="166"/>
      <c r="M13" s="166"/>
    </row>
    <row r="14" spans="1:18" s="165" customFormat="1" ht="15.75" thickBot="1" x14ac:dyDescent="0.3">
      <c r="A14" s="211" t="s">
        <v>438</v>
      </c>
      <c r="B14" s="140"/>
      <c r="C14" s="183"/>
      <c r="D14" s="9">
        <f>IF(B14="Yes",10,0)</f>
        <v>0</v>
      </c>
      <c r="G14" s="166"/>
      <c r="H14" s="166"/>
      <c r="I14" s="166"/>
      <c r="J14" s="166"/>
      <c r="K14" s="166"/>
      <c r="L14" s="166"/>
      <c r="M14" s="166"/>
    </row>
    <row r="15" spans="1:18" ht="15.75" thickBot="1" x14ac:dyDescent="0.3">
      <c r="A15" s="211" t="s">
        <v>382</v>
      </c>
      <c r="B15" s="140"/>
      <c r="C15" s="183"/>
      <c r="D15" s="9">
        <f>IF(B15="No",1,IF(B15="Part time",0.45,IF(B15="Full time",-0.000000001,0)))</f>
        <v>0</v>
      </c>
      <c r="E15">
        <v>20</v>
      </c>
      <c r="F15">
        <f>D15*E15</f>
        <v>0</v>
      </c>
      <c r="G15" s="138"/>
      <c r="H15" s="138">
        <f>IF(D15+D19=2,25,IF(D15+D19=1.5,25,0))</f>
        <v>0</v>
      </c>
      <c r="I15" s="138" t="s">
        <v>346</v>
      </c>
      <c r="J15" s="138"/>
      <c r="K15" s="138"/>
      <c r="L15" s="138"/>
      <c r="M15" s="138"/>
    </row>
    <row r="16" spans="1:18" ht="30.75" thickBot="1" x14ac:dyDescent="0.3">
      <c r="A16" s="160" t="s">
        <v>383</v>
      </c>
      <c r="B16" s="234"/>
      <c r="C16" s="183"/>
      <c r="D16" s="9">
        <f>D14+D15</f>
        <v>0</v>
      </c>
      <c r="E16">
        <f>D14+D15+D19</f>
        <v>0</v>
      </c>
      <c r="G16">
        <f>D14+D15+D18</f>
        <v>0</v>
      </c>
      <c r="H16" s="138"/>
      <c r="I16" s="138"/>
      <c r="J16" s="138"/>
      <c r="K16" s="138"/>
      <c r="L16" s="138"/>
      <c r="M16" s="138"/>
    </row>
    <row r="17" spans="1:13" s="165" customFormat="1" ht="12" customHeight="1" thickBot="1" x14ac:dyDescent="0.3">
      <c r="A17" s="161"/>
      <c r="B17" s="233"/>
      <c r="C17" s="163"/>
      <c r="D17" s="164"/>
      <c r="G17" s="166"/>
      <c r="H17" s="166"/>
      <c r="I17" s="166"/>
      <c r="J17" s="166"/>
      <c r="K17" s="166"/>
      <c r="L17" s="166"/>
      <c r="M17" s="166"/>
    </row>
    <row r="18" spans="1:13" ht="15.75" thickBot="1" x14ac:dyDescent="0.3">
      <c r="A18" s="136" t="s">
        <v>392</v>
      </c>
      <c r="B18" s="140"/>
      <c r="C18" s="184"/>
      <c r="D18" s="9">
        <f>IF(B18="Yes",1,IF(B18="No",0.00000001,0))</f>
        <v>0</v>
      </c>
      <c r="E18">
        <v>10</v>
      </c>
      <c r="F18">
        <f t="shared" ref="F18" si="2">D18*E18</f>
        <v>0</v>
      </c>
      <c r="G18" s="139"/>
      <c r="H18" s="139"/>
      <c r="I18" s="139"/>
      <c r="J18" s="139"/>
      <c r="K18" s="139"/>
      <c r="L18" s="139"/>
      <c r="M18" s="139"/>
    </row>
    <row r="19" spans="1:13" ht="30.75" customHeight="1" thickBot="1" x14ac:dyDescent="0.3">
      <c r="A19" s="136" t="s">
        <v>384</v>
      </c>
      <c r="B19" s="140"/>
      <c r="C19" s="184"/>
      <c r="D19" s="9">
        <f>IF(B19="Yes",0.0000001,IF(B19="No",1,0))</f>
        <v>0</v>
      </c>
      <c r="E19">
        <v>15</v>
      </c>
      <c r="F19">
        <f>D19*E19</f>
        <v>0</v>
      </c>
      <c r="G19" s="139"/>
      <c r="H19" s="139"/>
      <c r="I19" s="139"/>
      <c r="J19" s="139"/>
      <c r="K19" s="139"/>
      <c r="L19" s="139"/>
      <c r="M19" s="139"/>
    </row>
    <row r="20" spans="1:13" s="165" customFormat="1" ht="12" customHeight="1" thickBot="1" x14ac:dyDescent="0.3">
      <c r="A20" s="161"/>
      <c r="B20" s="162"/>
      <c r="C20" s="163"/>
      <c r="D20" s="164"/>
      <c r="G20" s="166"/>
      <c r="H20" s="166"/>
      <c r="I20" s="166"/>
      <c r="J20" s="166"/>
      <c r="K20" s="166"/>
      <c r="L20" s="166"/>
      <c r="M20" s="166"/>
    </row>
    <row r="21" spans="1:13" ht="30.75" customHeight="1" thickBot="1" x14ac:dyDescent="0.3">
      <c r="A21" s="160" t="s">
        <v>385</v>
      </c>
      <c r="B21" s="140"/>
      <c r="C21" s="184"/>
      <c r="D21" s="9">
        <f>IF(B21="Yes",1,0)</f>
        <v>0</v>
      </c>
      <c r="E21">
        <v>20</v>
      </c>
      <c r="F21">
        <f t="shared" ref="F21:F34" si="3">D21*E21</f>
        <v>0</v>
      </c>
      <c r="G21" s="139"/>
      <c r="H21" s="139"/>
      <c r="I21" s="139"/>
      <c r="J21" s="139"/>
      <c r="K21" s="139"/>
      <c r="L21" s="139"/>
      <c r="M21" s="139"/>
    </row>
    <row r="22" spans="1:13" ht="30.75" customHeight="1" thickBot="1" x14ac:dyDescent="0.3">
      <c r="A22" s="160" t="s">
        <v>386</v>
      </c>
      <c r="B22" s="140"/>
      <c r="C22" s="184"/>
      <c r="D22" s="9">
        <f>IF(B22="Yes",1,0)</f>
        <v>0</v>
      </c>
      <c r="E22">
        <v>15</v>
      </c>
      <c r="F22">
        <f t="shared" ref="F22" si="4">D22*E22</f>
        <v>0</v>
      </c>
      <c r="G22" s="139"/>
      <c r="H22" s="139"/>
      <c r="I22" s="139"/>
      <c r="J22" s="139"/>
      <c r="K22" s="139"/>
      <c r="L22" s="139"/>
      <c r="M22" s="139"/>
    </row>
    <row r="23" spans="1:13" ht="29.25" customHeight="1" thickBot="1" x14ac:dyDescent="0.3">
      <c r="A23" s="160" t="s">
        <v>387</v>
      </c>
      <c r="B23" s="140"/>
      <c r="C23" s="184"/>
      <c r="D23" s="9">
        <f>IF(B23="Yes",1,0)</f>
        <v>0</v>
      </c>
      <c r="E23">
        <v>15</v>
      </c>
      <c r="F23">
        <f t="shared" si="3"/>
        <v>0</v>
      </c>
      <c r="G23" s="139"/>
      <c r="H23" s="139"/>
      <c r="I23" s="139"/>
      <c r="J23" s="139"/>
      <c r="K23" s="139"/>
      <c r="L23" s="139"/>
      <c r="M23" s="139"/>
    </row>
    <row r="24" spans="1:13" s="165" customFormat="1" ht="12" customHeight="1" thickBot="1" x14ac:dyDescent="0.3">
      <c r="A24" s="161"/>
      <c r="B24" s="162"/>
      <c r="C24" s="163"/>
      <c r="D24" s="164"/>
      <c r="G24" s="166"/>
      <c r="H24" s="166"/>
      <c r="I24" s="166"/>
      <c r="J24" s="166"/>
      <c r="K24" s="166"/>
      <c r="L24" s="166"/>
      <c r="M24" s="166"/>
    </row>
    <row r="25" spans="1:13" ht="33" customHeight="1" thickBot="1" x14ac:dyDescent="0.3">
      <c r="A25" s="136" t="s">
        <v>388</v>
      </c>
      <c r="B25" s="140"/>
      <c r="C25" s="184"/>
      <c r="D25" s="9">
        <f>IF(B25="No",1,IF(B25="Yes",2,0))</f>
        <v>0</v>
      </c>
      <c r="E25">
        <f>IF(D25=1,20,IF(D25=2,0,0))</f>
        <v>0</v>
      </c>
      <c r="F25">
        <f>D25*E25</f>
        <v>0</v>
      </c>
      <c r="G25" s="139"/>
      <c r="H25" s="139"/>
      <c r="I25" s="139"/>
      <c r="J25" s="139"/>
      <c r="K25" s="139"/>
      <c r="L25" s="139"/>
      <c r="M25" s="139"/>
    </row>
    <row r="26" spans="1:13" ht="31.5" customHeight="1" thickBot="1" x14ac:dyDescent="0.3">
      <c r="A26" s="136" t="s">
        <v>389</v>
      </c>
      <c r="B26" s="140"/>
      <c r="C26" s="184"/>
      <c r="D26" s="9">
        <f>IF(B26="No",1,IF(B26="Yes",2,0))</f>
        <v>0</v>
      </c>
      <c r="E26" t="b">
        <f>IF(D26=1,20,IF(D26=2,0))</f>
        <v>0</v>
      </c>
      <c r="F26">
        <f>D26*E26</f>
        <v>0</v>
      </c>
      <c r="G26" s="139"/>
      <c r="H26" s="139"/>
      <c r="I26" s="139"/>
      <c r="J26" s="139"/>
      <c r="K26" s="139"/>
      <c r="L26" s="139"/>
      <c r="M26" s="139"/>
    </row>
    <row r="27" spans="1:13" s="165" customFormat="1" ht="12" customHeight="1" thickBot="1" x14ac:dyDescent="0.3">
      <c r="A27" s="161"/>
      <c r="B27" s="162"/>
      <c r="C27" s="163"/>
      <c r="D27" s="164"/>
      <c r="G27" s="166"/>
      <c r="H27" s="166"/>
      <c r="I27" s="166"/>
      <c r="J27" s="166"/>
      <c r="K27" s="166"/>
      <c r="L27" s="166"/>
      <c r="M27" s="166"/>
    </row>
    <row r="28" spans="1:13" ht="30.75" thickBot="1" x14ac:dyDescent="0.3">
      <c r="A28" s="136" t="s">
        <v>390</v>
      </c>
      <c r="B28" s="140"/>
      <c r="C28" s="184"/>
      <c r="D28" s="9">
        <f>IF(B28="No",1,0)</f>
        <v>0</v>
      </c>
      <c r="E28">
        <v>10</v>
      </c>
      <c r="F28">
        <f t="shared" si="3"/>
        <v>0</v>
      </c>
      <c r="G28" s="139"/>
      <c r="H28" s="139"/>
      <c r="I28" s="139"/>
      <c r="J28" s="139"/>
      <c r="K28" s="139"/>
      <c r="L28" s="139"/>
      <c r="M28" s="139"/>
    </row>
    <row r="29" spans="1:13" ht="15.75" thickBot="1" x14ac:dyDescent="0.3">
      <c r="A29" s="136" t="s">
        <v>439</v>
      </c>
      <c r="B29" s="140"/>
      <c r="C29" s="184"/>
      <c r="D29" s="9">
        <f>IF(B29="Yes",1,0)</f>
        <v>0</v>
      </c>
      <c r="E29">
        <v>5</v>
      </c>
      <c r="F29">
        <f t="shared" si="3"/>
        <v>0</v>
      </c>
      <c r="G29" s="139"/>
      <c r="H29" s="139"/>
      <c r="I29" s="139"/>
      <c r="J29" s="139"/>
      <c r="K29" s="139"/>
      <c r="L29" s="139"/>
      <c r="M29" s="139"/>
    </row>
    <row r="30" spans="1:13" s="165" customFormat="1" ht="9.75" customHeight="1" thickBot="1" x14ac:dyDescent="0.3">
      <c r="A30" s="161"/>
      <c r="B30" s="162"/>
      <c r="C30" s="163"/>
      <c r="D30" s="164"/>
      <c r="G30" s="166"/>
      <c r="H30" s="166"/>
      <c r="I30" s="166"/>
      <c r="J30" s="166"/>
      <c r="K30" s="166"/>
      <c r="L30" s="166"/>
      <c r="M30" s="166"/>
    </row>
    <row r="31" spans="1:13" ht="16.5" customHeight="1" thickBot="1" x14ac:dyDescent="0.3">
      <c r="A31" s="143" t="s">
        <v>302</v>
      </c>
      <c r="B31" s="142"/>
      <c r="C31" s="135"/>
      <c r="D31" s="9"/>
      <c r="G31" s="139"/>
      <c r="H31" s="139"/>
      <c r="I31" s="139"/>
      <c r="J31" s="139"/>
      <c r="K31" s="139"/>
      <c r="L31" s="139"/>
      <c r="M31" s="139"/>
    </row>
    <row r="32" spans="1:13" ht="33" customHeight="1" thickBot="1" x14ac:dyDescent="0.3">
      <c r="A32" s="136" t="s">
        <v>391</v>
      </c>
      <c r="B32" s="140"/>
      <c r="C32" s="184"/>
      <c r="D32" s="9">
        <f>IF(B32="Yes",1,0)</f>
        <v>0</v>
      </c>
      <c r="E32">
        <v>15</v>
      </c>
      <c r="F32">
        <f t="shared" si="3"/>
        <v>0</v>
      </c>
      <c r="G32" s="139"/>
      <c r="H32" s="139"/>
      <c r="I32" s="139"/>
      <c r="J32" s="139"/>
      <c r="K32" s="139"/>
      <c r="L32" s="139"/>
      <c r="M32" s="139"/>
    </row>
    <row r="33" spans="1:13" s="165" customFormat="1" ht="12" customHeight="1" thickBot="1" x14ac:dyDescent="0.3">
      <c r="A33" s="161"/>
      <c r="B33" s="163"/>
      <c r="C33" s="164"/>
      <c r="F33" s="166"/>
      <c r="G33" s="166"/>
      <c r="H33" s="166"/>
      <c r="I33" s="166"/>
      <c r="J33" s="166"/>
      <c r="K33" s="166"/>
      <c r="L33" s="166"/>
    </row>
    <row r="34" spans="1:13" ht="31.5" customHeight="1" thickBot="1" x14ac:dyDescent="0.3">
      <c r="A34" s="136" t="s">
        <v>345</v>
      </c>
      <c r="B34" s="141"/>
      <c r="C34" s="184"/>
      <c r="D34" s="9">
        <f>IF(B34="Yes",1,0)</f>
        <v>0</v>
      </c>
      <c r="E34">
        <v>-5</v>
      </c>
      <c r="F34">
        <f t="shared" si="3"/>
        <v>0</v>
      </c>
      <c r="G34" s="139"/>
      <c r="H34" s="139"/>
      <c r="I34" s="139"/>
      <c r="J34" s="139"/>
      <c r="K34" s="139"/>
      <c r="L34" s="139"/>
      <c r="M34" s="139"/>
    </row>
    <row r="35" spans="1:13" x14ac:dyDescent="0.25">
      <c r="D35" s="9"/>
    </row>
    <row r="36" spans="1:13" x14ac:dyDescent="0.25">
      <c r="E36">
        <f>SUM(E15:E32)+H15</f>
        <v>125</v>
      </c>
      <c r="F36">
        <f>SUM(F9:F35)+H15</f>
        <v>0</v>
      </c>
    </row>
    <row r="37" spans="1:13" x14ac:dyDescent="0.25">
      <c r="E37">
        <f>SUM(F9:F12)</f>
        <v>0</v>
      </c>
    </row>
    <row r="38" spans="1:13" x14ac:dyDescent="0.25">
      <c r="E38">
        <f>E36+E37</f>
        <v>125</v>
      </c>
    </row>
  </sheetData>
  <mergeCells count="5">
    <mergeCell ref="A1:C1"/>
    <mergeCell ref="B3:C3"/>
    <mergeCell ref="B4:C4"/>
    <mergeCell ref="B5:C5"/>
    <mergeCell ref="B6:C6"/>
  </mergeCells>
  <conditionalFormatting sqref="C2 C7">
    <cfRule type="cellIs" dxfId="13" priority="15" operator="equal">
      <formula>"GREEN"</formula>
    </cfRule>
    <cfRule type="cellIs" dxfId="12" priority="16" operator="equal">
      <formula>"AMBER"</formula>
    </cfRule>
    <cfRule type="cellIs" dxfId="11" priority="17" operator="equal">
      <formula>"Red"</formula>
    </cfRule>
  </conditionalFormatting>
  <conditionalFormatting sqref="B15">
    <cfRule type="expression" dxfId="10" priority="13">
      <formula>$D$16=10</formula>
    </cfRule>
  </conditionalFormatting>
  <conditionalFormatting sqref="B19">
    <cfRule type="expression" dxfId="9" priority="10">
      <formula>$E$16=11</formula>
    </cfRule>
    <cfRule type="expression" dxfId="8" priority="11">
      <formula>$E$16=10</formula>
    </cfRule>
  </conditionalFormatting>
  <conditionalFormatting sqref="B18">
    <cfRule type="expression" dxfId="7" priority="27">
      <formula>$G$16=11</formula>
    </cfRule>
    <cfRule type="expression" dxfId="6" priority="28">
      <formula>$G$16=10</formula>
    </cfRule>
  </conditionalFormatting>
  <dataValidations count="2">
    <dataValidation type="list" allowBlank="1" showInputMessage="1" showErrorMessage="1" sqref="B34 B17:B32 B9:B14">
      <formula1>$P$8:$P$11</formula1>
    </dataValidation>
    <dataValidation type="list" allowBlank="1" showInputMessage="1" showErrorMessage="1" sqref="B15">
      <formula1>$R$8:$R$12</formula1>
    </dataValidation>
  </dataValidations>
  <pageMargins left="0.70866141732283472" right="0.70866141732283472" top="0.74803149606299213" bottom="0.74803149606299213" header="0.31496062992125984" footer="0.31496062992125984"/>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workbookViewId="0">
      <selection activeCell="B22" sqref="B22"/>
    </sheetView>
  </sheetViews>
  <sheetFormatPr defaultRowHeight="15" x14ac:dyDescent="0.25"/>
  <cols>
    <col min="1" max="1" width="51.28515625" bestFit="1" customWidth="1"/>
    <col min="2" max="2" width="14" bestFit="1" customWidth="1"/>
    <col min="3" max="3" width="59.7109375" customWidth="1"/>
    <col min="4" max="4" width="5.85546875" customWidth="1"/>
    <col min="5" max="5" width="7.42578125" customWidth="1"/>
    <col min="6" max="6" width="15.140625" customWidth="1"/>
    <col min="7" max="18" width="9.140625" customWidth="1"/>
  </cols>
  <sheetData>
    <row r="1" spans="1:17" ht="15.75" thickBot="1" x14ac:dyDescent="0.3">
      <c r="A1" s="195">
        <f>F23/E13</f>
        <v>0</v>
      </c>
      <c r="B1" s="105" t="s">
        <v>222</v>
      </c>
      <c r="C1" s="103" t="s">
        <v>191</v>
      </c>
      <c r="D1" s="104" t="s">
        <v>228</v>
      </c>
      <c r="E1" t="s">
        <v>227</v>
      </c>
      <c r="F1" s="118" t="s">
        <v>229</v>
      </c>
      <c r="P1">
        <v>24</v>
      </c>
    </row>
    <row r="2" spans="1:17" ht="15.75" thickBot="1" x14ac:dyDescent="0.3">
      <c r="A2" s="110" t="s">
        <v>163</v>
      </c>
      <c r="B2" s="99"/>
      <c r="C2" s="106"/>
      <c r="D2" s="104"/>
      <c r="P2" t="s">
        <v>189</v>
      </c>
      <c r="Q2">
        <f>COUNTIF(B$3:B$20,P2)</f>
        <v>5</v>
      </c>
    </row>
    <row r="3" spans="1:17" ht="15.75" thickBot="1" x14ac:dyDescent="0.3">
      <c r="A3" s="107" t="s">
        <v>247</v>
      </c>
      <c r="B3" s="112" t="s">
        <v>189</v>
      </c>
      <c r="C3" s="113"/>
      <c r="D3" s="9">
        <f>IF(B3="No",1,0)</f>
        <v>0</v>
      </c>
      <c r="E3">
        <v>15</v>
      </c>
      <c r="F3">
        <f>D3*E3</f>
        <v>0</v>
      </c>
      <c r="P3" t="s">
        <v>190</v>
      </c>
      <c r="Q3">
        <f>COUNTIF(B$3:B$20,P3)</f>
        <v>0</v>
      </c>
    </row>
    <row r="4" spans="1:17" ht="15.75" thickBot="1" x14ac:dyDescent="0.3">
      <c r="A4" s="108" t="s">
        <v>249</v>
      </c>
      <c r="B4" s="112" t="s">
        <v>189</v>
      </c>
      <c r="C4" s="185"/>
      <c r="D4" s="9">
        <f t="shared" ref="D4:D12" si="0">IF(B4="No",1,0)</f>
        <v>0</v>
      </c>
      <c r="E4">
        <v>20</v>
      </c>
      <c r="F4">
        <f t="shared" ref="F4:F22" si="1">D4*E4</f>
        <v>0</v>
      </c>
      <c r="P4" t="s">
        <v>224</v>
      </c>
      <c r="Q4">
        <f>COUNTIF(B$3:B$20,P4)</f>
        <v>11</v>
      </c>
    </row>
    <row r="5" spans="1:17" ht="15.75" thickBot="1" x14ac:dyDescent="0.3">
      <c r="A5" s="108" t="s">
        <v>248</v>
      </c>
      <c r="B5" s="112" t="s">
        <v>189</v>
      </c>
      <c r="C5" s="185"/>
      <c r="D5" s="9">
        <f t="shared" si="0"/>
        <v>0</v>
      </c>
      <c r="E5">
        <v>20</v>
      </c>
      <c r="F5">
        <f t="shared" si="1"/>
        <v>0</v>
      </c>
    </row>
    <row r="6" spans="1:17" ht="15.75" thickBot="1" x14ac:dyDescent="0.3">
      <c r="A6" s="108" t="s">
        <v>250</v>
      </c>
      <c r="B6" s="112" t="s">
        <v>189</v>
      </c>
      <c r="C6" s="185"/>
      <c r="D6" s="9">
        <f t="shared" si="0"/>
        <v>0</v>
      </c>
      <c r="E6">
        <v>15</v>
      </c>
      <c r="F6">
        <f t="shared" si="1"/>
        <v>0</v>
      </c>
    </row>
    <row r="7" spans="1:17" ht="15.75" thickBot="1" x14ac:dyDescent="0.3">
      <c r="A7" s="108" t="s">
        <v>251</v>
      </c>
      <c r="B7" s="112" t="s">
        <v>224</v>
      </c>
      <c r="C7" s="185"/>
      <c r="D7" s="9">
        <f t="shared" si="0"/>
        <v>0</v>
      </c>
      <c r="E7">
        <v>5</v>
      </c>
      <c r="F7">
        <f t="shared" si="1"/>
        <v>0</v>
      </c>
    </row>
    <row r="8" spans="1:17" ht="15.75" thickBot="1" x14ac:dyDescent="0.3">
      <c r="A8" s="108" t="s">
        <v>252</v>
      </c>
      <c r="B8" s="112" t="s">
        <v>224</v>
      </c>
      <c r="C8" s="185"/>
      <c r="D8" s="9">
        <f t="shared" si="0"/>
        <v>0</v>
      </c>
      <c r="E8">
        <v>5</v>
      </c>
      <c r="F8">
        <f t="shared" si="1"/>
        <v>0</v>
      </c>
    </row>
    <row r="9" spans="1:17" ht="15.75" thickBot="1" x14ac:dyDescent="0.3">
      <c r="A9" s="108" t="s">
        <v>253</v>
      </c>
      <c r="B9" s="112" t="s">
        <v>224</v>
      </c>
      <c r="C9" s="186"/>
      <c r="D9" s="9">
        <f t="shared" si="0"/>
        <v>0</v>
      </c>
      <c r="E9">
        <v>5</v>
      </c>
      <c r="F9">
        <f t="shared" si="1"/>
        <v>0</v>
      </c>
    </row>
    <row r="10" spans="1:17" ht="15.75" thickBot="1" x14ac:dyDescent="0.3">
      <c r="A10" s="108" t="s">
        <v>254</v>
      </c>
      <c r="B10" s="112" t="s">
        <v>224</v>
      </c>
      <c r="C10" s="186"/>
      <c r="D10" s="9">
        <f t="shared" si="0"/>
        <v>0</v>
      </c>
      <c r="E10">
        <v>10</v>
      </c>
      <c r="F10">
        <f t="shared" si="1"/>
        <v>0</v>
      </c>
    </row>
    <row r="11" spans="1:17" ht="15.75" thickBot="1" x14ac:dyDescent="0.3">
      <c r="A11" s="108" t="s">
        <v>268</v>
      </c>
      <c r="B11" s="112" t="s">
        <v>189</v>
      </c>
      <c r="C11" s="186"/>
      <c r="D11" s="9">
        <f t="shared" si="0"/>
        <v>0</v>
      </c>
      <c r="E11">
        <v>10</v>
      </c>
      <c r="F11">
        <f t="shared" si="1"/>
        <v>0</v>
      </c>
    </row>
    <row r="12" spans="1:17" ht="15.75" thickBot="1" x14ac:dyDescent="0.3">
      <c r="A12" s="108" t="s">
        <v>269</v>
      </c>
      <c r="B12" s="112" t="s">
        <v>224</v>
      </c>
      <c r="C12" s="186"/>
      <c r="D12" s="9">
        <f t="shared" si="0"/>
        <v>0</v>
      </c>
      <c r="E12">
        <v>10</v>
      </c>
      <c r="F12">
        <f t="shared" si="1"/>
        <v>0</v>
      </c>
    </row>
    <row r="13" spans="1:17" ht="15.75" thickBot="1" x14ac:dyDescent="0.3">
      <c r="A13" s="80"/>
      <c r="B13" s="96" t="s">
        <v>222</v>
      </c>
      <c r="C13" s="106" t="s">
        <v>191</v>
      </c>
      <c r="D13" s="9"/>
      <c r="E13">
        <f>SUM(E3:E12)</f>
        <v>115</v>
      </c>
    </row>
    <row r="14" spans="1:17" ht="15.75" thickBot="1" x14ac:dyDescent="0.3">
      <c r="A14" s="121" t="s">
        <v>165</v>
      </c>
      <c r="B14" s="122"/>
      <c r="C14" s="121"/>
      <c r="D14" s="9"/>
    </row>
    <row r="15" spans="1:17" ht="15.75" thickBot="1" x14ac:dyDescent="0.3">
      <c r="A15" s="107" t="s">
        <v>261</v>
      </c>
      <c r="B15" s="112" t="s">
        <v>224</v>
      </c>
      <c r="C15" s="113"/>
      <c r="D15" s="9">
        <f t="shared" ref="D15:D22" si="2">IF(B15="Yes",1,0)</f>
        <v>0</v>
      </c>
      <c r="E15">
        <v>-10</v>
      </c>
      <c r="F15">
        <f t="shared" si="1"/>
        <v>0</v>
      </c>
    </row>
    <row r="16" spans="1:17" ht="15.75" thickBot="1" x14ac:dyDescent="0.3">
      <c r="A16" s="108" t="s">
        <v>264</v>
      </c>
      <c r="B16" s="112" t="s">
        <v>224</v>
      </c>
      <c r="C16" s="186"/>
      <c r="D16" s="9">
        <f t="shared" si="2"/>
        <v>0</v>
      </c>
      <c r="E16">
        <v>-20</v>
      </c>
      <c r="F16">
        <f t="shared" si="1"/>
        <v>0</v>
      </c>
    </row>
    <row r="17" spans="1:6" ht="15.75" thickBot="1" x14ac:dyDescent="0.3">
      <c r="A17" s="134" t="s">
        <v>265</v>
      </c>
      <c r="B17" s="112" t="s">
        <v>224</v>
      </c>
      <c r="C17" s="186"/>
      <c r="D17" s="9">
        <f t="shared" si="2"/>
        <v>0</v>
      </c>
      <c r="E17">
        <v>-20</v>
      </c>
      <c r="F17">
        <f t="shared" si="1"/>
        <v>0</v>
      </c>
    </row>
    <row r="18" spans="1:6" ht="15.75" thickBot="1" x14ac:dyDescent="0.3">
      <c r="A18" s="134" t="s">
        <v>266</v>
      </c>
      <c r="B18" s="112" t="s">
        <v>224</v>
      </c>
      <c r="C18" s="186"/>
      <c r="D18" s="9">
        <f t="shared" si="2"/>
        <v>0</v>
      </c>
      <c r="E18">
        <v>-20</v>
      </c>
      <c r="F18">
        <f t="shared" si="1"/>
        <v>0</v>
      </c>
    </row>
    <row r="19" spans="1:6" ht="15.75" thickBot="1" x14ac:dyDescent="0.3">
      <c r="A19" s="108" t="s">
        <v>267</v>
      </c>
      <c r="B19" s="112" t="s">
        <v>224</v>
      </c>
      <c r="C19" s="186"/>
      <c r="D19" s="9">
        <f t="shared" si="2"/>
        <v>0</v>
      </c>
      <c r="E19">
        <v>-15</v>
      </c>
      <c r="F19">
        <f t="shared" si="1"/>
        <v>0</v>
      </c>
    </row>
    <row r="20" spans="1:6" ht="15.75" thickBot="1" x14ac:dyDescent="0.3">
      <c r="A20" s="108" t="s">
        <v>263</v>
      </c>
      <c r="B20" s="112" t="s">
        <v>224</v>
      </c>
      <c r="C20" s="186"/>
      <c r="D20" s="9">
        <f t="shared" si="2"/>
        <v>0</v>
      </c>
      <c r="E20">
        <v>-20</v>
      </c>
      <c r="F20">
        <f t="shared" si="1"/>
        <v>0</v>
      </c>
    </row>
    <row r="21" spans="1:6" ht="15.75" thickBot="1" x14ac:dyDescent="0.3">
      <c r="A21" s="108" t="s">
        <v>262</v>
      </c>
      <c r="B21" s="112" t="s">
        <v>224</v>
      </c>
      <c r="C21" s="188"/>
      <c r="D21" s="9">
        <f t="shared" si="2"/>
        <v>0</v>
      </c>
      <c r="E21">
        <v>-20</v>
      </c>
      <c r="F21">
        <f t="shared" si="1"/>
        <v>0</v>
      </c>
    </row>
    <row r="22" spans="1:6" ht="15.75" thickBot="1" x14ac:dyDescent="0.3">
      <c r="A22" s="144" t="s">
        <v>260</v>
      </c>
      <c r="B22" s="112" t="s">
        <v>224</v>
      </c>
      <c r="D22" s="9">
        <f t="shared" si="2"/>
        <v>0</v>
      </c>
      <c r="E22">
        <v>-10</v>
      </c>
      <c r="F22">
        <f t="shared" si="1"/>
        <v>0</v>
      </c>
    </row>
    <row r="23" spans="1:6" x14ac:dyDescent="0.25">
      <c r="F23">
        <f>SUM(F3:F22)</f>
        <v>0</v>
      </c>
    </row>
  </sheetData>
  <dataValidations count="1">
    <dataValidation type="list" allowBlank="1" showInputMessage="1" showErrorMessage="1" sqref="B15:B22 B3:B12">
      <formula1>$P$2:$P$4</formula1>
    </dataValidation>
  </dataValidations>
  <pageMargins left="0.70866141732283472" right="0.70866141732283472" top="0.74803149606299213" bottom="0.74803149606299213" header="0.31496062992125984" footer="0.31496062992125984"/>
  <pageSetup paperSize="9" scale="6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F3" sqref="F3"/>
    </sheetView>
  </sheetViews>
  <sheetFormatPr defaultRowHeight="15" x14ac:dyDescent="0.25"/>
  <cols>
    <col min="1" max="1" width="25.85546875" bestFit="1" customWidth="1"/>
  </cols>
  <sheetData>
    <row r="1" spans="1:5" ht="15.75" x14ac:dyDescent="0.25">
      <c r="A1" s="8" t="s">
        <v>30</v>
      </c>
    </row>
    <row r="2" spans="1:5" ht="50.25" customHeight="1" x14ac:dyDescent="0.25">
      <c r="A2" s="257" t="s">
        <v>31</v>
      </c>
      <c r="B2" s="257"/>
      <c r="C2" s="257"/>
      <c r="D2" s="257"/>
      <c r="E2" s="28"/>
    </row>
    <row r="3" spans="1:5" ht="63.75" customHeight="1" x14ac:dyDescent="0.25">
      <c r="A3" s="258" t="s">
        <v>32</v>
      </c>
      <c r="B3" s="258"/>
      <c r="C3" s="258"/>
      <c r="D3" s="258"/>
      <c r="E3" s="28"/>
    </row>
    <row r="4" spans="1:5" ht="24" x14ac:dyDescent="0.25">
      <c r="A4" s="218" t="s">
        <v>33</v>
      </c>
      <c r="B4" s="218" t="s">
        <v>34</v>
      </c>
      <c r="C4" s="218" t="s">
        <v>35</v>
      </c>
      <c r="D4" s="218" t="s">
        <v>405</v>
      </c>
    </row>
    <row r="5" spans="1:5" x14ac:dyDescent="0.25">
      <c r="A5" s="215" t="s">
        <v>36</v>
      </c>
      <c r="B5" s="216">
        <v>455</v>
      </c>
      <c r="C5" s="216">
        <v>37.92</v>
      </c>
      <c r="D5" s="217">
        <f>(C5*12)/52</f>
        <v>8.7507692307692313</v>
      </c>
    </row>
    <row r="6" spans="1:5" x14ac:dyDescent="0.25">
      <c r="A6" s="215" t="s">
        <v>37</v>
      </c>
      <c r="B6" s="216">
        <v>480</v>
      </c>
      <c r="C6" s="216">
        <v>40</v>
      </c>
      <c r="D6" s="217">
        <f t="shared" ref="D6:D15" si="0">(C6*12)/52</f>
        <v>9.2307692307692299</v>
      </c>
    </row>
    <row r="7" spans="1:5" x14ac:dyDescent="0.25">
      <c r="A7" s="215" t="s">
        <v>38</v>
      </c>
      <c r="B7" s="216">
        <v>500</v>
      </c>
      <c r="C7" s="216">
        <v>41.67</v>
      </c>
      <c r="D7" s="217">
        <f t="shared" si="0"/>
        <v>9.6161538461538463</v>
      </c>
    </row>
    <row r="8" spans="1:5" ht="24" x14ac:dyDescent="0.25">
      <c r="A8" s="218" t="s">
        <v>39</v>
      </c>
      <c r="B8" s="218" t="s">
        <v>34</v>
      </c>
      <c r="C8" s="218" t="s">
        <v>35</v>
      </c>
      <c r="D8" s="218" t="s">
        <v>405</v>
      </c>
    </row>
    <row r="9" spans="1:5" x14ac:dyDescent="0.25">
      <c r="A9" s="215" t="s">
        <v>36</v>
      </c>
      <c r="B9" s="216">
        <v>350</v>
      </c>
      <c r="C9" s="216">
        <v>29.17</v>
      </c>
      <c r="D9" s="217">
        <f t="shared" si="0"/>
        <v>6.7315384615384621</v>
      </c>
      <c r="E9" s="214"/>
    </row>
    <row r="10" spans="1:5" x14ac:dyDescent="0.25">
      <c r="A10" s="215" t="s">
        <v>37</v>
      </c>
      <c r="B10" s="216">
        <v>370</v>
      </c>
      <c r="C10" s="216">
        <v>30.83</v>
      </c>
      <c r="D10" s="217">
        <f t="shared" si="0"/>
        <v>7.1146153846153846</v>
      </c>
      <c r="E10" s="214"/>
    </row>
    <row r="11" spans="1:5" x14ac:dyDescent="0.25">
      <c r="A11" s="215" t="s">
        <v>38</v>
      </c>
      <c r="B11" s="216">
        <v>445</v>
      </c>
      <c r="C11" s="216">
        <v>37.08</v>
      </c>
      <c r="D11" s="217">
        <f t="shared" si="0"/>
        <v>8.5569230769230771</v>
      </c>
      <c r="E11" s="214"/>
    </row>
    <row r="12" spans="1:5" ht="24" x14ac:dyDescent="0.25">
      <c r="A12" s="218" t="s">
        <v>40</v>
      </c>
      <c r="B12" s="218" t="s">
        <v>34</v>
      </c>
      <c r="C12" s="218" t="s">
        <v>35</v>
      </c>
      <c r="D12" s="218" t="s">
        <v>405</v>
      </c>
    </row>
    <row r="13" spans="1:5" x14ac:dyDescent="0.25">
      <c r="A13" s="215" t="s">
        <v>36</v>
      </c>
      <c r="B13" s="216">
        <v>725</v>
      </c>
      <c r="C13" s="216">
        <v>60.42</v>
      </c>
      <c r="D13" s="217">
        <f t="shared" si="0"/>
        <v>13.943076923076923</v>
      </c>
    </row>
    <row r="14" spans="1:5" x14ac:dyDescent="0.25">
      <c r="A14" s="215" t="s">
        <v>37</v>
      </c>
      <c r="B14" s="216">
        <v>765</v>
      </c>
      <c r="C14" s="216">
        <v>63.75</v>
      </c>
      <c r="D14" s="217">
        <f t="shared" si="0"/>
        <v>14.711538461538462</v>
      </c>
    </row>
    <row r="15" spans="1:5" x14ac:dyDescent="0.25">
      <c r="A15" s="215" t="s">
        <v>38</v>
      </c>
      <c r="B15" s="216">
        <v>850</v>
      </c>
      <c r="C15" s="216">
        <v>70.83</v>
      </c>
      <c r="D15" s="217">
        <f t="shared" si="0"/>
        <v>16.345384615384617</v>
      </c>
    </row>
  </sheetData>
  <mergeCells count="2">
    <mergeCell ref="A2:D2"/>
    <mergeCell ref="A3:D3"/>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workbookViewId="0">
      <selection activeCell="A34" sqref="A34:XFD86"/>
    </sheetView>
  </sheetViews>
  <sheetFormatPr defaultColWidth="47.5703125" defaultRowHeight="15" x14ac:dyDescent="0.25"/>
  <cols>
    <col min="1" max="1" width="44.85546875" bestFit="1" customWidth="1"/>
    <col min="2" max="2" width="33.85546875" bestFit="1" customWidth="1"/>
    <col min="3" max="3" width="25.7109375" bestFit="1" customWidth="1"/>
    <col min="4" max="4" width="31.28515625" bestFit="1" customWidth="1"/>
  </cols>
  <sheetData>
    <row r="1" spans="1:4" ht="15.75" thickBot="1" x14ac:dyDescent="0.3"/>
    <row r="2" spans="1:4" ht="30.75" thickBot="1" x14ac:dyDescent="0.3">
      <c r="A2" s="2" t="s">
        <v>0</v>
      </c>
      <c r="B2" s="3"/>
      <c r="C2" s="2" t="s">
        <v>348</v>
      </c>
      <c r="D2" s="2" t="s">
        <v>349</v>
      </c>
    </row>
    <row r="3" spans="1:4" ht="15.75" thickBot="1" x14ac:dyDescent="0.3">
      <c r="A3" s="5" t="s">
        <v>3</v>
      </c>
      <c r="B3" s="5" t="s">
        <v>4</v>
      </c>
      <c r="C3" s="6">
        <v>57.9</v>
      </c>
      <c r="D3" s="6">
        <v>56.25</v>
      </c>
    </row>
    <row r="4" spans="1:4" ht="15.75" thickBot="1" x14ac:dyDescent="0.3">
      <c r="A4" s="5"/>
      <c r="B4" s="5" t="s">
        <v>5</v>
      </c>
      <c r="C4" s="6">
        <v>73.099999999999994</v>
      </c>
      <c r="D4" s="6">
        <v>71</v>
      </c>
    </row>
    <row r="5" spans="1:4" ht="15.75" thickBot="1" x14ac:dyDescent="0.3">
      <c r="A5" s="5" t="s">
        <v>6</v>
      </c>
      <c r="B5" s="5" t="s">
        <v>7</v>
      </c>
      <c r="C5" s="6">
        <v>57.9</v>
      </c>
      <c r="D5" s="6">
        <v>56.25</v>
      </c>
    </row>
    <row r="6" spans="1:4" ht="15.75" thickBot="1" x14ac:dyDescent="0.3">
      <c r="A6" s="5"/>
      <c r="B6" s="5" t="s">
        <v>8</v>
      </c>
      <c r="C6" s="6">
        <v>73.099999999999994</v>
      </c>
      <c r="D6" s="6">
        <v>71</v>
      </c>
    </row>
    <row r="7" spans="1:4" ht="15.75" thickBot="1" x14ac:dyDescent="0.3">
      <c r="A7" s="5" t="s">
        <v>9</v>
      </c>
      <c r="B7" s="5" t="s">
        <v>10</v>
      </c>
      <c r="C7" s="6">
        <v>87.5</v>
      </c>
      <c r="D7" s="6">
        <v>111.45</v>
      </c>
    </row>
    <row r="8" spans="1:4" ht="15.75" thickBot="1" x14ac:dyDescent="0.3">
      <c r="A8" s="5"/>
      <c r="B8" s="5" t="s">
        <v>11</v>
      </c>
      <c r="C8" s="6">
        <v>114.85</v>
      </c>
      <c r="D8" s="6">
        <v>111.45</v>
      </c>
    </row>
    <row r="9" spans="1:4" ht="15.75" thickBot="1" x14ac:dyDescent="0.3">
      <c r="A9" s="5" t="s">
        <v>12</v>
      </c>
      <c r="B9" s="5" t="s">
        <v>13</v>
      </c>
      <c r="C9" s="6">
        <v>41.75</v>
      </c>
      <c r="D9" s="6">
        <v>40.450000000000003</v>
      </c>
    </row>
    <row r="10" spans="1:4" ht="15.75" thickBot="1" x14ac:dyDescent="0.3"/>
    <row r="11" spans="1:4" ht="15.75" thickBot="1" x14ac:dyDescent="0.3">
      <c r="A11" s="2" t="s">
        <v>14</v>
      </c>
      <c r="B11" s="1"/>
      <c r="C11" s="2" t="s">
        <v>1</v>
      </c>
      <c r="D11" s="2" t="s">
        <v>2</v>
      </c>
    </row>
    <row r="12" spans="1:4" ht="43.5" thickBot="1" x14ac:dyDescent="0.3">
      <c r="A12" s="5" t="s">
        <v>15</v>
      </c>
      <c r="B12" s="5" t="s">
        <v>16</v>
      </c>
      <c r="C12" s="6">
        <v>66.900000000000006</v>
      </c>
      <c r="D12" s="6">
        <v>64.989999999999995</v>
      </c>
    </row>
    <row r="13" spans="1:4" ht="57.75" thickBot="1" x14ac:dyDescent="0.3">
      <c r="A13" s="4"/>
      <c r="B13" s="5" t="s">
        <v>17</v>
      </c>
      <c r="C13" s="6">
        <v>66.900000000000006</v>
      </c>
      <c r="D13" s="6">
        <v>64.989999999999995</v>
      </c>
    </row>
    <row r="14" spans="1:4" ht="15.75" thickBot="1" x14ac:dyDescent="0.3"/>
    <row r="15" spans="1:4" ht="16.5" thickBot="1" x14ac:dyDescent="0.3">
      <c r="A15" s="10" t="s">
        <v>54</v>
      </c>
      <c r="B15" s="1"/>
      <c r="C15" s="2" t="s">
        <v>1</v>
      </c>
      <c r="D15" s="2" t="s">
        <v>2</v>
      </c>
    </row>
    <row r="16" spans="1:4" ht="29.25" thickBot="1" x14ac:dyDescent="0.3">
      <c r="A16" s="5" t="s">
        <v>19</v>
      </c>
      <c r="B16" s="5" t="s">
        <v>55</v>
      </c>
      <c r="C16" s="6">
        <v>17.45</v>
      </c>
      <c r="D16" s="6">
        <v>17.399999999999999</v>
      </c>
    </row>
    <row r="17" spans="1:4" ht="43.5" thickBot="1" x14ac:dyDescent="0.3">
      <c r="A17" s="5" t="s">
        <v>56</v>
      </c>
      <c r="B17" s="5" t="s">
        <v>57</v>
      </c>
      <c r="C17" s="6">
        <v>22.2</v>
      </c>
      <c r="D17" s="6">
        <v>22.2</v>
      </c>
    </row>
    <row r="18" spans="1:4" ht="15.75" thickBot="1" x14ac:dyDescent="0.3">
      <c r="A18" s="5" t="s">
        <v>58</v>
      </c>
      <c r="B18" s="5" t="s">
        <v>59</v>
      </c>
      <c r="C18" s="6">
        <v>32.25</v>
      </c>
      <c r="D18" s="6">
        <v>30.35</v>
      </c>
    </row>
    <row r="19" spans="1:4" ht="15.75" thickBot="1" x14ac:dyDescent="0.3">
      <c r="A19" s="4"/>
      <c r="B19" s="5" t="s">
        <v>60</v>
      </c>
      <c r="C19" s="6">
        <v>45.95</v>
      </c>
      <c r="D19" s="6">
        <v>43.25</v>
      </c>
    </row>
    <row r="20" spans="1:4" ht="15.75" thickBot="1" x14ac:dyDescent="0.3">
      <c r="A20" s="5" t="s">
        <v>61</v>
      </c>
      <c r="B20" s="5" t="s">
        <v>62</v>
      </c>
      <c r="C20" s="6">
        <v>15.75</v>
      </c>
      <c r="D20" s="6">
        <v>14.8</v>
      </c>
    </row>
    <row r="21" spans="1:4" ht="15.75" thickBot="1" x14ac:dyDescent="0.3">
      <c r="A21" s="4"/>
      <c r="B21" s="5" t="s">
        <v>63</v>
      </c>
      <c r="C21" s="6">
        <v>22.6</v>
      </c>
      <c r="D21" s="6">
        <v>21.3</v>
      </c>
    </row>
    <row r="22" spans="1:4" ht="15.75" thickBot="1" x14ac:dyDescent="0.3">
      <c r="A22" s="4"/>
      <c r="B22" s="5" t="s">
        <v>18</v>
      </c>
      <c r="C22" s="6">
        <v>24.43</v>
      </c>
      <c r="D22" s="6">
        <v>22.89</v>
      </c>
    </row>
    <row r="23" spans="1:4" ht="15.75" thickBot="1" x14ac:dyDescent="0.3">
      <c r="A23" s="5" t="s">
        <v>64</v>
      </c>
      <c r="B23" s="5" t="s">
        <v>65</v>
      </c>
      <c r="C23" s="6">
        <v>61.1</v>
      </c>
      <c r="D23" s="6">
        <v>58.2</v>
      </c>
    </row>
    <row r="24" spans="1:4" ht="15.75" thickBot="1" x14ac:dyDescent="0.3">
      <c r="A24" s="4"/>
      <c r="B24" s="5" t="s">
        <v>66</v>
      </c>
      <c r="C24" s="6">
        <v>61.85</v>
      </c>
      <c r="D24" s="6">
        <v>58.2</v>
      </c>
    </row>
    <row r="25" spans="1:4" ht="15.75" thickBot="1" x14ac:dyDescent="0.3">
      <c r="A25" s="4"/>
      <c r="B25" s="5" t="s">
        <v>67</v>
      </c>
      <c r="C25" s="6">
        <v>123.7</v>
      </c>
      <c r="D25" s="6">
        <v>116.4</v>
      </c>
    </row>
    <row r="26" spans="1:4" ht="15.75" thickBot="1" x14ac:dyDescent="0.3">
      <c r="A26" s="5" t="s">
        <v>68</v>
      </c>
      <c r="B26" s="4"/>
      <c r="C26" s="6">
        <v>60.06</v>
      </c>
      <c r="D26" s="6">
        <v>56.63</v>
      </c>
    </row>
    <row r="27" spans="1:4" ht="15.75" thickBot="1" x14ac:dyDescent="0.3">
      <c r="A27" s="5" t="s">
        <v>69</v>
      </c>
      <c r="B27" s="4"/>
      <c r="C27" s="6">
        <v>34.6</v>
      </c>
      <c r="D27" s="6">
        <v>32.6</v>
      </c>
    </row>
    <row r="29" spans="1:4" x14ac:dyDescent="0.25">
      <c r="A29" t="s">
        <v>85</v>
      </c>
    </row>
    <row r="30" spans="1:4" x14ac:dyDescent="0.25">
      <c r="A30" s="27" t="s">
        <v>80</v>
      </c>
      <c r="B30" s="27" t="s">
        <v>81</v>
      </c>
    </row>
    <row r="31" spans="1:4" x14ac:dyDescent="0.25">
      <c r="A31" s="28" t="s">
        <v>82</v>
      </c>
      <c r="B31" s="29">
        <v>20.5</v>
      </c>
    </row>
    <row r="32" spans="1:4" x14ac:dyDescent="0.25">
      <c r="A32" s="28" t="s">
        <v>83</v>
      </c>
      <c r="B32" s="28" t="s">
        <v>84</v>
      </c>
    </row>
    <row r="34" spans="1:3" ht="23.25" x14ac:dyDescent="0.35">
      <c r="A34" s="39" t="s">
        <v>351</v>
      </c>
    </row>
    <row r="36" spans="1:3" x14ac:dyDescent="0.25">
      <c r="A36" s="207" t="s">
        <v>352</v>
      </c>
    </row>
    <row r="38" spans="1:3" ht="30" x14ac:dyDescent="0.25">
      <c r="A38" s="204" t="s">
        <v>353</v>
      </c>
      <c r="B38" s="203"/>
      <c r="C38" s="204" t="s">
        <v>354</v>
      </c>
    </row>
    <row r="39" spans="1:3" ht="30" x14ac:dyDescent="0.25">
      <c r="A39" s="205" t="s">
        <v>3</v>
      </c>
      <c r="B39" s="205" t="s">
        <v>355</v>
      </c>
      <c r="C39" s="206">
        <v>151.19999999999999</v>
      </c>
    </row>
    <row r="40" spans="1:3" x14ac:dyDescent="0.25">
      <c r="A40" s="205"/>
      <c r="B40" s="205" t="s">
        <v>356</v>
      </c>
      <c r="C40" s="206">
        <v>166.05</v>
      </c>
    </row>
    <row r="41" spans="1:3" ht="30" x14ac:dyDescent="0.25">
      <c r="A41" s="205" t="s">
        <v>6</v>
      </c>
      <c r="B41" s="205" t="s">
        <v>355</v>
      </c>
      <c r="C41" s="206">
        <v>151.19999999999999</v>
      </c>
    </row>
    <row r="42" spans="1:3" x14ac:dyDescent="0.25">
      <c r="A42" s="205"/>
      <c r="B42" s="205" t="s">
        <v>356</v>
      </c>
      <c r="C42" s="206">
        <v>166.05</v>
      </c>
    </row>
    <row r="43" spans="1:3" ht="30" x14ac:dyDescent="0.25">
      <c r="A43" s="205" t="s">
        <v>9</v>
      </c>
      <c r="B43" s="205" t="s">
        <v>357</v>
      </c>
      <c r="C43" s="206">
        <v>230.85</v>
      </c>
    </row>
    <row r="44" spans="1:3" x14ac:dyDescent="0.25">
      <c r="A44" s="259"/>
      <c r="B44" s="259" t="s">
        <v>358</v>
      </c>
      <c r="C44" s="206">
        <v>248.3</v>
      </c>
    </row>
    <row r="45" spans="1:3" x14ac:dyDescent="0.25">
      <c r="A45" s="259"/>
      <c r="B45" s="259"/>
      <c r="C45" s="205" t="s">
        <v>359</v>
      </c>
    </row>
    <row r="46" spans="1:3" x14ac:dyDescent="0.25">
      <c r="A46" s="259"/>
      <c r="B46" s="259"/>
      <c r="C46" s="205" t="s">
        <v>360</v>
      </c>
    </row>
    <row r="47" spans="1:3" ht="30" x14ac:dyDescent="0.25">
      <c r="A47" s="205" t="s">
        <v>12</v>
      </c>
      <c r="B47" s="205" t="s">
        <v>361</v>
      </c>
      <c r="C47" s="206">
        <v>79.650000000000006</v>
      </c>
    </row>
    <row r="48" spans="1:3" x14ac:dyDescent="0.25">
      <c r="A48" s="259" t="s">
        <v>12</v>
      </c>
      <c r="B48" s="259" t="s">
        <v>362</v>
      </c>
      <c r="C48" s="206">
        <v>82.25</v>
      </c>
    </row>
    <row r="49" spans="1:3" x14ac:dyDescent="0.25">
      <c r="A49" s="259"/>
      <c r="B49" s="259"/>
      <c r="C49" s="205" t="s">
        <v>359</v>
      </c>
    </row>
    <row r="50" spans="1:3" x14ac:dyDescent="0.25">
      <c r="A50" s="259"/>
      <c r="B50" s="259"/>
      <c r="C50" s="205" t="s">
        <v>363</v>
      </c>
    </row>
    <row r="53" spans="1:3" x14ac:dyDescent="0.25">
      <c r="A53" s="204" t="s">
        <v>14</v>
      </c>
      <c r="B53" s="203"/>
      <c r="C53" s="204" t="s">
        <v>354</v>
      </c>
    </row>
    <row r="54" spans="1:3" ht="45" x14ac:dyDescent="0.25">
      <c r="A54" s="205" t="s">
        <v>15</v>
      </c>
      <c r="B54" s="205" t="s">
        <v>350</v>
      </c>
      <c r="C54" s="206">
        <v>66.900000000000006</v>
      </c>
    </row>
    <row r="55" spans="1:3" ht="60" x14ac:dyDescent="0.25">
      <c r="A55" s="205"/>
      <c r="B55" s="205" t="s">
        <v>17</v>
      </c>
      <c r="C55" s="206">
        <v>66.900000000000006</v>
      </c>
    </row>
    <row r="57" spans="1:3" x14ac:dyDescent="0.25">
      <c r="A57" s="204" t="s">
        <v>54</v>
      </c>
      <c r="B57" s="203"/>
      <c r="C57" s="204" t="s">
        <v>354</v>
      </c>
    </row>
    <row r="58" spans="1:3" ht="30" x14ac:dyDescent="0.25">
      <c r="A58" s="205" t="s">
        <v>19</v>
      </c>
      <c r="B58" s="205" t="s">
        <v>55</v>
      </c>
      <c r="C58" s="206">
        <v>17.45</v>
      </c>
    </row>
    <row r="59" spans="1:3" x14ac:dyDescent="0.25">
      <c r="A59" s="205" t="s">
        <v>61</v>
      </c>
      <c r="B59" s="205" t="s">
        <v>364</v>
      </c>
      <c r="C59" s="206">
        <v>24.43</v>
      </c>
    </row>
    <row r="60" spans="1:3" x14ac:dyDescent="0.25">
      <c r="A60" s="205" t="s">
        <v>64</v>
      </c>
      <c r="B60" s="205" t="s">
        <v>65</v>
      </c>
      <c r="C60" s="206">
        <v>61.85</v>
      </c>
    </row>
    <row r="61" spans="1:3" x14ac:dyDescent="0.25">
      <c r="A61" s="205"/>
      <c r="B61" s="205" t="s">
        <v>66</v>
      </c>
      <c r="C61" s="206">
        <v>61.85</v>
      </c>
    </row>
    <row r="62" spans="1:3" x14ac:dyDescent="0.25">
      <c r="A62" s="205"/>
      <c r="B62" s="205" t="s">
        <v>67</v>
      </c>
      <c r="C62" s="206">
        <v>123.7</v>
      </c>
    </row>
    <row r="63" spans="1:3" x14ac:dyDescent="0.25">
      <c r="A63" s="205" t="s">
        <v>68</v>
      </c>
      <c r="B63" s="205"/>
      <c r="C63" s="206">
        <v>60.06</v>
      </c>
    </row>
    <row r="64" spans="1:3" x14ac:dyDescent="0.25">
      <c r="A64" s="205" t="s">
        <v>69</v>
      </c>
      <c r="B64" s="205" t="s">
        <v>365</v>
      </c>
      <c r="C64" s="206">
        <v>34.6</v>
      </c>
    </row>
    <row r="66" spans="1:3" ht="23.25" x14ac:dyDescent="0.35">
      <c r="A66" s="39" t="s">
        <v>366</v>
      </c>
    </row>
    <row r="68" spans="1:3" x14ac:dyDescent="0.25">
      <c r="A68" t="s">
        <v>367</v>
      </c>
    </row>
    <row r="70" spans="1:3" x14ac:dyDescent="0.25">
      <c r="A70" t="s">
        <v>368</v>
      </c>
    </row>
    <row r="72" spans="1:3" x14ac:dyDescent="0.25">
      <c r="A72" t="s">
        <v>369</v>
      </c>
    </row>
    <row r="74" spans="1:3" x14ac:dyDescent="0.25">
      <c r="A74" t="s">
        <v>370</v>
      </c>
    </row>
    <row r="76" spans="1:3" x14ac:dyDescent="0.25">
      <c r="A76" t="s">
        <v>371</v>
      </c>
    </row>
    <row r="78" spans="1:3" x14ac:dyDescent="0.25">
      <c r="A78" t="s">
        <v>372</v>
      </c>
    </row>
    <row r="80" spans="1:3" x14ac:dyDescent="0.25">
      <c r="A80" s="204" t="s">
        <v>373</v>
      </c>
      <c r="B80" s="204" t="s">
        <v>354</v>
      </c>
      <c r="C80" s="204"/>
    </row>
    <row r="81" spans="1:3" ht="60" x14ac:dyDescent="0.25">
      <c r="A81" s="208"/>
      <c r="B81" s="208" t="s">
        <v>374</v>
      </c>
      <c r="C81" s="209">
        <v>1</v>
      </c>
    </row>
    <row r="82" spans="1:3" ht="30" x14ac:dyDescent="0.25">
      <c r="A82" s="208"/>
      <c r="B82" s="208" t="s">
        <v>375</v>
      </c>
      <c r="C82" s="209">
        <v>0.25</v>
      </c>
    </row>
    <row r="83" spans="1:3" x14ac:dyDescent="0.25">
      <c r="A83" s="208" t="s">
        <v>376</v>
      </c>
      <c r="B83" s="208" t="s">
        <v>377</v>
      </c>
      <c r="C83" s="209">
        <v>0.15</v>
      </c>
    </row>
    <row r="84" spans="1:3" x14ac:dyDescent="0.25">
      <c r="A84" s="208"/>
      <c r="B84" s="208" t="s">
        <v>378</v>
      </c>
      <c r="C84" s="210">
        <v>7.4999999999999997E-2</v>
      </c>
    </row>
    <row r="85" spans="1:3" x14ac:dyDescent="0.25">
      <c r="A85" s="208"/>
      <c r="B85" s="208" t="s">
        <v>379</v>
      </c>
      <c r="C85" s="209">
        <v>0</v>
      </c>
    </row>
  </sheetData>
  <mergeCells count="4">
    <mergeCell ref="A44:A46"/>
    <mergeCell ref="B44:B46"/>
    <mergeCell ref="A48:A50"/>
    <mergeCell ref="B48:B50"/>
  </mergeCells>
  <hyperlinks>
    <hyperlink ref="A36" r:id="rId1" display="https://www.gov.uk/calculate-state-pension"/>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workbookViewId="0">
      <selection activeCell="D14" sqref="D14"/>
    </sheetView>
  </sheetViews>
  <sheetFormatPr defaultRowHeight="15" x14ac:dyDescent="0.25"/>
  <sheetData>
    <row r="2" spans="1:7" x14ac:dyDescent="0.25">
      <c r="A2" t="s">
        <v>53</v>
      </c>
      <c r="B2" s="62">
        <v>6.3100000000000003E-2</v>
      </c>
      <c r="C2">
        <v>79.37</v>
      </c>
      <c r="D2">
        <v>84.378249999999994</v>
      </c>
      <c r="E2">
        <f>C2*106.31%</f>
        <v>84.378247000000002</v>
      </c>
      <c r="G2">
        <f>E2/C2</f>
        <v>1.0630999999999999</v>
      </c>
    </row>
    <row r="3" spans="1:7" x14ac:dyDescent="0.25">
      <c r="A3" t="s">
        <v>121</v>
      </c>
      <c r="B3" s="61">
        <v>0.09</v>
      </c>
      <c r="C3">
        <f>(E3/G3)/4</f>
        <v>18.807339449541281</v>
      </c>
      <c r="D3">
        <f>E3/4</f>
        <v>20.5</v>
      </c>
      <c r="E3">
        <v>82</v>
      </c>
      <c r="G3">
        <v>1.0900000000000001</v>
      </c>
    </row>
    <row r="4" spans="1:7" x14ac:dyDescent="0.25">
      <c r="A4" t="s">
        <v>122</v>
      </c>
      <c r="B4" s="61">
        <v>0.2</v>
      </c>
      <c r="C4">
        <v>40</v>
      </c>
      <c r="D4">
        <v>48</v>
      </c>
      <c r="E4">
        <f>C4*G4</f>
        <v>48</v>
      </c>
      <c r="G4">
        <v>1.2</v>
      </c>
    </row>
    <row r="5" spans="1:7" x14ac:dyDescent="0.25">
      <c r="A5" t="s">
        <v>123</v>
      </c>
      <c r="B5" s="61">
        <v>0.15</v>
      </c>
      <c r="C5">
        <v>7</v>
      </c>
      <c r="D5">
        <v>8.0500000000000007</v>
      </c>
      <c r="E5">
        <f>C5*G5</f>
        <v>8.0499999999999989</v>
      </c>
      <c r="G5">
        <v>1.1499999999999999</v>
      </c>
    </row>
    <row r="6" spans="1:7" x14ac:dyDescent="0.25">
      <c r="A6" t="s">
        <v>46</v>
      </c>
      <c r="B6" s="61">
        <v>0.04</v>
      </c>
      <c r="C6">
        <f>E6/G6</f>
        <v>15.865384615384615</v>
      </c>
      <c r="D6">
        <v>16.5</v>
      </c>
      <c r="E6">
        <v>16.5</v>
      </c>
      <c r="G6">
        <v>1.04</v>
      </c>
    </row>
    <row r="7" spans="1:7" x14ac:dyDescent="0.25">
      <c r="C7">
        <f>SUM(C2:C6)</f>
        <v>161.04272406492589</v>
      </c>
      <c r="D7">
        <f>SUM(D2:D6)</f>
        <v>177.42824999999999</v>
      </c>
      <c r="E7">
        <f>D7-C7</f>
        <v>16.385525935074099</v>
      </c>
      <c r="G7">
        <f>D7/C7</f>
        <v>1.1017464528758725</v>
      </c>
    </row>
    <row r="8" spans="1:7" x14ac:dyDescent="0.25">
      <c r="C8">
        <f>SUM(C3:C6)</f>
        <v>81.672724064925887</v>
      </c>
      <c r="D8">
        <f>SUM(D3:D6)</f>
        <v>93.05</v>
      </c>
      <c r="G8">
        <f>D8/C8</f>
        <v>1.1393032504466207</v>
      </c>
    </row>
    <row r="11" spans="1:7" x14ac:dyDescent="0.25">
      <c r="A11" t="s">
        <v>124</v>
      </c>
    </row>
    <row r="12" spans="1:7" x14ac:dyDescent="0.25">
      <c r="A12" t="s">
        <v>125</v>
      </c>
      <c r="B12">
        <f>6.31*35</f>
        <v>220.85</v>
      </c>
      <c r="C12" s="62">
        <v>2.5000000000000001E-2</v>
      </c>
      <c r="D12">
        <v>1.0249999999999999</v>
      </c>
      <c r="E12">
        <f>B12*D12</f>
        <v>226.37124999999997</v>
      </c>
    </row>
    <row r="13" spans="1:7" x14ac:dyDescent="0.25">
      <c r="A13" t="s">
        <v>126</v>
      </c>
      <c r="B13">
        <f>26000/50</f>
        <v>520</v>
      </c>
      <c r="C13" s="62">
        <v>2.5000000000000001E-2</v>
      </c>
      <c r="D13">
        <v>1.0249999999999999</v>
      </c>
      <c r="E13">
        <f>B13*D13</f>
        <v>533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workbookViewId="0">
      <pane ySplit="1" topLeftCell="A5" activePane="bottomLeft" state="frozenSplit"/>
      <selection pane="bottomLeft" activeCell="C3" sqref="C3"/>
    </sheetView>
  </sheetViews>
  <sheetFormatPr defaultRowHeight="15" x14ac:dyDescent="0.25"/>
  <cols>
    <col min="1" max="1" width="46.85546875" customWidth="1"/>
    <col min="2" max="2" width="9.140625" customWidth="1"/>
    <col min="3" max="3" width="42" customWidth="1"/>
    <col min="4" max="4" width="40.7109375" customWidth="1"/>
  </cols>
  <sheetData>
    <row r="1" spans="1:18" x14ac:dyDescent="0.25">
      <c r="B1" s="7" t="s">
        <v>228</v>
      </c>
      <c r="C1" s="7" t="s">
        <v>240</v>
      </c>
      <c r="D1" s="7"/>
      <c r="Q1">
        <v>24</v>
      </c>
    </row>
    <row r="2" spans="1:18" x14ac:dyDescent="0.25">
      <c r="A2" s="7" t="s">
        <v>218</v>
      </c>
      <c r="B2" s="7"/>
      <c r="Q2" t="s">
        <v>189</v>
      </c>
      <c r="R2">
        <f>COUNTIF(B$4:B$40,Q2)</f>
        <v>0</v>
      </c>
    </row>
    <row r="3" spans="1:18" x14ac:dyDescent="0.25">
      <c r="A3" t="s">
        <v>221</v>
      </c>
      <c r="B3" s="127">
        <f>'Affordability calculator'!B33</f>
        <v>0</v>
      </c>
      <c r="C3" t="str">
        <f>IF('Affordability calculator'!B33&gt;=5,"Yes",IF('Affordability calculator'!B33&lt;=0,"No","Support needed"))</f>
        <v>No</v>
      </c>
      <c r="D3" s="150">
        <f>IF(C3="Intensive Support needed",2,IF(C3="Support needed",1,0))</f>
        <v>0</v>
      </c>
      <c r="Q3" t="s">
        <v>190</v>
      </c>
      <c r="R3">
        <f>COUNTIF(B$4:B$40,Q3)</f>
        <v>25</v>
      </c>
    </row>
    <row r="4" spans="1:18" ht="15.75" thickBot="1" x14ac:dyDescent="0.3">
      <c r="B4" s="127"/>
      <c r="D4" s="150"/>
      <c r="Q4" t="s">
        <v>296</v>
      </c>
      <c r="R4">
        <f>COUNTIF(B$4:B$40,Q4)</f>
        <v>0</v>
      </c>
    </row>
    <row r="5" spans="1:18" s="131" customFormat="1" ht="15.75" thickBot="1" x14ac:dyDescent="0.3">
      <c r="A5" s="129" t="s">
        <v>236</v>
      </c>
      <c r="B5" s="130"/>
      <c r="D5" s="151"/>
      <c r="Q5"/>
      <c r="R5"/>
    </row>
    <row r="6" spans="1:18" x14ac:dyDescent="0.25">
      <c r="A6" s="7" t="s">
        <v>237</v>
      </c>
      <c r="B6" s="132">
        <f>'Financial Vulnerability'!F28/'Financial Vulnerability'!E18</f>
        <v>0</v>
      </c>
      <c r="C6" t="str">
        <f>IF(B6&gt;0.4,"Intensive Support needed",IF(B6&gt;0.2,"Support needed","No support required"))</f>
        <v>No support required</v>
      </c>
      <c r="D6" s="150">
        <f t="shared" ref="D6:D8" si="0">IF(C6="Intensive Support needed",4,IF(C6="Support needed",1,0))</f>
        <v>0</v>
      </c>
    </row>
    <row r="7" spans="1:18" x14ac:dyDescent="0.25">
      <c r="A7" s="7" t="s">
        <v>219</v>
      </c>
      <c r="B7" s="132">
        <f>'Health &amp; Disabability Vuln'!F27/'Health &amp; Disabability Vuln'!E16</f>
        <v>0</v>
      </c>
      <c r="C7" t="str">
        <f t="shared" ref="C7:C8" si="1">IF(B7&gt;0.4,"Intensive Support needed",IF(B7&gt;0.2,"Support needed","No support required"))</f>
        <v>No support required</v>
      </c>
      <c r="D7" s="150">
        <f t="shared" si="0"/>
        <v>0</v>
      </c>
    </row>
    <row r="8" spans="1:18" x14ac:dyDescent="0.25">
      <c r="A8" s="7" t="s">
        <v>220</v>
      </c>
      <c r="B8" s="132">
        <f>'Social &amp; Domestic Vulnerability'!F45/'Social &amp; Domestic Vulnerability'!E33</f>
        <v>0</v>
      </c>
      <c r="C8" t="str">
        <f t="shared" si="1"/>
        <v>No support required</v>
      </c>
      <c r="D8" s="150">
        <f t="shared" si="0"/>
        <v>0</v>
      </c>
    </row>
    <row r="9" spans="1:18" s="116" customFormat="1" x14ac:dyDescent="0.25">
      <c r="A9" s="118" t="s">
        <v>246</v>
      </c>
      <c r="B9" s="153">
        <f>'Employability Assessment'!F23/'Employability Assessment'!E13</f>
        <v>0</v>
      </c>
      <c r="C9" t="str">
        <f>IF(B9&gt;0.6,"Intensive Support needed",IF(B9&gt;0.2,"Support needed","No support required"))</f>
        <v>No support required</v>
      </c>
      <c r="D9" s="150">
        <f>IF(C9="Intensive Support needed",4,IF(C9="Support needed",1,0))</f>
        <v>0</v>
      </c>
    </row>
    <row r="10" spans="1:18" ht="15.75" thickBot="1" x14ac:dyDescent="0.3">
      <c r="D10" s="150"/>
    </row>
    <row r="11" spans="1:18" s="128" customFormat="1" ht="15.75" thickBot="1" x14ac:dyDescent="0.3">
      <c r="A11" s="96" t="s">
        <v>235</v>
      </c>
      <c r="B11" s="133">
        <f>(B6+B7+B8+B9)/4</f>
        <v>0</v>
      </c>
      <c r="C11" s="80" t="str">
        <f>IF(D11&gt;9,"Housing Options",IF(D11&gt;4,"Intensive Support",IF(D11&gt;1,"Challenge","Sustainable")))</f>
        <v>Sustainable</v>
      </c>
      <c r="D11" s="152">
        <f>SUM(D3:D8)</f>
        <v>0</v>
      </c>
    </row>
    <row r="12" spans="1:18" ht="15.75" thickBot="1" x14ac:dyDescent="0.3"/>
    <row r="13" spans="1:18" s="149" customFormat="1" ht="15.75" thickBot="1" x14ac:dyDescent="0.3">
      <c r="A13" s="148" t="s">
        <v>277</v>
      </c>
    </row>
    <row r="14" spans="1:18" ht="15.75" thickBot="1" x14ac:dyDescent="0.3">
      <c r="A14" s="111"/>
      <c r="B14" s="146" t="s">
        <v>222</v>
      </c>
      <c r="C14" s="147" t="s">
        <v>278</v>
      </c>
      <c r="D14" s="147" t="s">
        <v>279</v>
      </c>
    </row>
    <row r="15" spans="1:18" ht="15.75" thickBot="1" x14ac:dyDescent="0.3">
      <c r="A15" s="110" t="s">
        <v>162</v>
      </c>
      <c r="B15" s="97"/>
      <c r="C15" s="106"/>
      <c r="D15" s="106"/>
    </row>
    <row r="16" spans="1:18" ht="15.75" customHeight="1" thickBot="1" x14ac:dyDescent="0.3">
      <c r="A16" s="177" t="s">
        <v>160</v>
      </c>
      <c r="B16" s="112" t="s">
        <v>190</v>
      </c>
      <c r="C16" s="241" t="s">
        <v>406</v>
      </c>
      <c r="D16" s="107"/>
    </row>
    <row r="17" spans="1:5" ht="15.75" thickBot="1" x14ac:dyDescent="0.3">
      <c r="A17" s="176" t="s">
        <v>97</v>
      </c>
      <c r="B17" s="112" t="s">
        <v>190</v>
      </c>
      <c r="C17" s="242"/>
      <c r="D17" s="108"/>
    </row>
    <row r="18" spans="1:5" ht="15.75" thickBot="1" x14ac:dyDescent="0.3">
      <c r="A18" s="176" t="s">
        <v>161</v>
      </c>
      <c r="B18" s="112" t="s">
        <v>190</v>
      </c>
      <c r="C18" s="242"/>
      <c r="D18" s="108"/>
    </row>
    <row r="19" spans="1:5" ht="15.75" thickBot="1" x14ac:dyDescent="0.3">
      <c r="A19" s="176" t="s">
        <v>243</v>
      </c>
      <c r="B19" s="112" t="s">
        <v>190</v>
      </c>
      <c r="C19" s="242"/>
      <c r="D19" s="108"/>
    </row>
    <row r="20" spans="1:5" ht="15.75" thickBot="1" x14ac:dyDescent="0.3">
      <c r="A20" s="176" t="s">
        <v>342</v>
      </c>
      <c r="B20" s="112" t="s">
        <v>190</v>
      </c>
      <c r="C20" s="243"/>
      <c r="D20" s="108"/>
    </row>
    <row r="21" spans="1:5" ht="45.75" thickBot="1" x14ac:dyDescent="0.3">
      <c r="A21" s="176" t="s">
        <v>280</v>
      </c>
      <c r="B21" s="112" t="s">
        <v>190</v>
      </c>
      <c r="C21" s="176" t="s">
        <v>407</v>
      </c>
      <c r="D21" s="108"/>
    </row>
    <row r="22" spans="1:5" ht="15.75" thickBot="1" x14ac:dyDescent="0.3">
      <c r="A22" s="176" t="s">
        <v>281</v>
      </c>
      <c r="B22" s="112" t="s">
        <v>190</v>
      </c>
      <c r="C22" s="244" t="s">
        <v>284</v>
      </c>
      <c r="D22" s="108"/>
    </row>
    <row r="23" spans="1:5" ht="15.75" thickBot="1" x14ac:dyDescent="0.3">
      <c r="A23" s="176" t="s">
        <v>282</v>
      </c>
      <c r="B23" s="112" t="s">
        <v>190</v>
      </c>
      <c r="C23" s="243"/>
      <c r="D23" s="108"/>
    </row>
    <row r="24" spans="1:5" ht="30.75" thickBot="1" x14ac:dyDescent="0.3">
      <c r="A24" s="176" t="s">
        <v>283</v>
      </c>
      <c r="B24" s="112" t="s">
        <v>190</v>
      </c>
      <c r="C24" s="176" t="s">
        <v>294</v>
      </c>
      <c r="D24" s="108"/>
    </row>
    <row r="25" spans="1:5" ht="15.75" thickBot="1" x14ac:dyDescent="0.3">
      <c r="A25" s="176" t="s">
        <v>285</v>
      </c>
      <c r="B25" s="112" t="s">
        <v>190</v>
      </c>
      <c r="C25" s="176" t="s">
        <v>291</v>
      </c>
      <c r="D25" s="108"/>
    </row>
    <row r="26" spans="1:5" ht="30.75" thickBot="1" x14ac:dyDescent="0.3">
      <c r="A26" s="176" t="s">
        <v>286</v>
      </c>
      <c r="B26" s="112" t="s">
        <v>190</v>
      </c>
      <c r="C26" s="176" t="s">
        <v>289</v>
      </c>
      <c r="D26" s="108"/>
    </row>
    <row r="27" spans="1:5" ht="15.75" thickBot="1" x14ac:dyDescent="0.3">
      <c r="A27" s="176" t="s">
        <v>287</v>
      </c>
      <c r="B27" s="112" t="s">
        <v>190</v>
      </c>
      <c r="C27" s="176" t="s">
        <v>344</v>
      </c>
      <c r="D27" s="108"/>
    </row>
    <row r="28" spans="1:5" ht="15.75" thickBot="1" x14ac:dyDescent="0.3">
      <c r="A28" s="176" t="s">
        <v>288</v>
      </c>
      <c r="B28" s="112" t="s">
        <v>190</v>
      </c>
      <c r="C28" s="176" t="s">
        <v>290</v>
      </c>
      <c r="D28" s="108"/>
    </row>
    <row r="29" spans="1:5" ht="30.75" thickBot="1" x14ac:dyDescent="0.3">
      <c r="A29" s="176" t="s">
        <v>303</v>
      </c>
      <c r="B29" s="112" t="s">
        <v>190</v>
      </c>
      <c r="C29" s="176" t="s">
        <v>292</v>
      </c>
      <c r="D29" s="108"/>
    </row>
    <row r="30" spans="1:5" ht="30.75" thickBot="1" x14ac:dyDescent="0.3">
      <c r="A30" s="176" t="s">
        <v>293</v>
      </c>
      <c r="B30" s="112" t="s">
        <v>190</v>
      </c>
      <c r="C30" s="176" t="s">
        <v>343</v>
      </c>
      <c r="D30" s="108"/>
    </row>
    <row r="31" spans="1:5" ht="15.75" thickBot="1" x14ac:dyDescent="0.3">
      <c r="A31" s="145" t="s">
        <v>255</v>
      </c>
      <c r="B31" s="112" t="s">
        <v>190</v>
      </c>
      <c r="C31" s="145" t="s">
        <v>339</v>
      </c>
      <c r="D31" s="107"/>
      <c r="E31" s="9"/>
    </row>
    <row r="32" spans="1:5" ht="15.75" thickBot="1" x14ac:dyDescent="0.3">
      <c r="A32" s="145" t="s">
        <v>248</v>
      </c>
      <c r="B32" s="112" t="s">
        <v>190</v>
      </c>
      <c r="C32" s="145" t="s">
        <v>339</v>
      </c>
      <c r="D32" s="108"/>
      <c r="E32" s="9"/>
    </row>
    <row r="33" spans="1:5" ht="30.75" thickBot="1" x14ac:dyDescent="0.3">
      <c r="A33" s="145" t="s">
        <v>252</v>
      </c>
      <c r="B33" s="112" t="s">
        <v>190</v>
      </c>
      <c r="C33" s="145" t="s">
        <v>340</v>
      </c>
      <c r="D33" s="108"/>
      <c r="E33" s="9"/>
    </row>
    <row r="34" spans="1:5" ht="15.75" thickBot="1" x14ac:dyDescent="0.3">
      <c r="A34" s="145" t="s">
        <v>250</v>
      </c>
      <c r="B34" s="112" t="s">
        <v>190</v>
      </c>
      <c r="C34" s="145" t="s">
        <v>340</v>
      </c>
      <c r="D34" s="108"/>
      <c r="E34" s="9"/>
    </row>
    <row r="35" spans="1:5" ht="15.75" thickBot="1" x14ac:dyDescent="0.3">
      <c r="A35" s="145" t="s">
        <v>258</v>
      </c>
      <c r="B35" s="112" t="s">
        <v>190</v>
      </c>
      <c r="C35" s="145" t="s">
        <v>340</v>
      </c>
      <c r="D35" s="108"/>
      <c r="E35" s="9"/>
    </row>
    <row r="36" spans="1:5" ht="15.75" thickBot="1" x14ac:dyDescent="0.3">
      <c r="A36" s="145" t="s">
        <v>257</v>
      </c>
      <c r="B36" s="112" t="s">
        <v>190</v>
      </c>
      <c r="C36" s="145" t="s">
        <v>340</v>
      </c>
      <c r="D36" s="108"/>
      <c r="E36" s="9"/>
    </row>
    <row r="37" spans="1:5" ht="15.75" thickBot="1" x14ac:dyDescent="0.3">
      <c r="A37" s="178" t="s">
        <v>256</v>
      </c>
      <c r="B37" s="112" t="s">
        <v>190</v>
      </c>
      <c r="C37" s="145" t="s">
        <v>339</v>
      </c>
      <c r="D37" s="108"/>
      <c r="E37" s="9"/>
    </row>
    <row r="38" spans="1:5" ht="15.75" thickBot="1" x14ac:dyDescent="0.3">
      <c r="A38" s="178" t="s">
        <v>260</v>
      </c>
      <c r="B38" s="112" t="s">
        <v>190</v>
      </c>
      <c r="C38" s="145"/>
      <c r="D38" s="108"/>
      <c r="E38" s="9"/>
    </row>
    <row r="39" spans="1:5" ht="15.75" thickBot="1" x14ac:dyDescent="0.3">
      <c r="A39" s="179" t="s">
        <v>260</v>
      </c>
      <c r="B39" s="112" t="s">
        <v>190</v>
      </c>
      <c r="C39" s="145"/>
      <c r="D39" s="108"/>
    </row>
    <row r="40" spans="1:5" ht="15.75" thickBot="1" x14ac:dyDescent="0.3">
      <c r="A40" s="180" t="s">
        <v>260</v>
      </c>
      <c r="B40" s="212" t="s">
        <v>190</v>
      </c>
      <c r="C40" s="213"/>
      <c r="D40" s="109"/>
    </row>
  </sheetData>
  <mergeCells count="2">
    <mergeCell ref="C16:C20"/>
    <mergeCell ref="C22:C23"/>
  </mergeCells>
  <conditionalFormatting sqref="A11:XFD11 A13">
    <cfRule type="cellIs" dxfId="5" priority="1" operator="equal">
      <formula>"Housing Options"</formula>
    </cfRule>
    <cfRule type="cellIs" dxfId="4" priority="2" operator="equal">
      <formula>"Sustainable"</formula>
    </cfRule>
    <cfRule type="cellIs" dxfId="3" priority="3" operator="equal">
      <formula>"Intensive Support"</formula>
    </cfRule>
    <cfRule type="cellIs" dxfId="2" priority="4" operator="equal">
      <formula>"Challenge"</formula>
    </cfRule>
  </conditionalFormatting>
  <dataValidations count="1">
    <dataValidation type="list" allowBlank="1" showInputMessage="1" showErrorMessage="1" sqref="B16:B40">
      <formula1>$Q$2:$Q$4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A19" sqref="A19:XFD19"/>
    </sheetView>
  </sheetViews>
  <sheetFormatPr defaultColWidth="91.140625" defaultRowHeight="15" x14ac:dyDescent="0.25"/>
  <cols>
    <col min="1" max="1" width="21.28515625" customWidth="1"/>
    <col min="2" max="2" width="35.28515625" customWidth="1"/>
    <col min="3" max="3" width="35.140625" customWidth="1"/>
    <col min="4" max="4" width="31.85546875" customWidth="1"/>
    <col min="5" max="5" width="13.5703125" customWidth="1"/>
  </cols>
  <sheetData>
    <row r="1" spans="1:5" x14ac:dyDescent="0.25">
      <c r="A1" s="248" t="s">
        <v>304</v>
      </c>
      <c r="B1" s="248"/>
      <c r="C1" s="248"/>
      <c r="D1" s="248"/>
      <c r="E1" s="248"/>
    </row>
    <row r="2" spans="1:5" x14ac:dyDescent="0.25">
      <c r="A2" s="249" t="s">
        <v>305</v>
      </c>
      <c r="B2" s="249"/>
      <c r="C2" s="228"/>
      <c r="D2" s="228"/>
    </row>
    <row r="3" spans="1:5" x14ac:dyDescent="0.25">
      <c r="A3" s="250"/>
      <c r="B3" s="250"/>
      <c r="C3" s="228"/>
      <c r="D3" s="228"/>
    </row>
    <row r="4" spans="1:5" x14ac:dyDescent="0.25">
      <c r="A4" s="174" t="s">
        <v>307</v>
      </c>
      <c r="B4" s="174"/>
      <c r="C4" s="228"/>
      <c r="D4" s="228"/>
    </row>
    <row r="5" spans="1:5" x14ac:dyDescent="0.25">
      <c r="A5" s="228"/>
      <c r="B5" s="228"/>
      <c r="C5" s="228"/>
      <c r="D5" s="228"/>
      <c r="E5" s="228"/>
    </row>
    <row r="6" spans="1:5" x14ac:dyDescent="0.25">
      <c r="A6" s="228" t="s">
        <v>309</v>
      </c>
      <c r="B6" s="228"/>
      <c r="C6" s="228"/>
      <c r="D6" s="228"/>
      <c r="E6" s="228"/>
    </row>
    <row r="7" spans="1:5" x14ac:dyDescent="0.25">
      <c r="A7" s="251" t="s">
        <v>310</v>
      </c>
      <c r="B7" s="251"/>
      <c r="C7" s="251"/>
      <c r="D7" s="251"/>
      <c r="E7" s="251"/>
    </row>
    <row r="8" spans="1:5" x14ac:dyDescent="0.25">
      <c r="A8" s="251" t="s">
        <v>336</v>
      </c>
      <c r="B8" s="251"/>
      <c r="C8" s="251"/>
      <c r="D8" s="251"/>
      <c r="E8" s="251"/>
    </row>
    <row r="9" spans="1:5" ht="15.75" thickBot="1" x14ac:dyDescent="0.3">
      <c r="A9" s="228"/>
      <c r="B9" s="228"/>
      <c r="C9" s="228"/>
      <c r="D9" s="228"/>
      <c r="E9" s="228"/>
    </row>
    <row r="10" spans="1:5" ht="30" customHeight="1" thickBot="1" x14ac:dyDescent="0.3">
      <c r="A10" s="171" t="s">
        <v>320</v>
      </c>
      <c r="B10" s="171" t="s">
        <v>311</v>
      </c>
      <c r="C10" s="172" t="s">
        <v>312</v>
      </c>
      <c r="D10" s="172" t="s">
        <v>394</v>
      </c>
      <c r="E10" s="172" t="s">
        <v>313</v>
      </c>
    </row>
    <row r="11" spans="1:5" ht="65.25" customHeight="1" thickBot="1" x14ac:dyDescent="0.3">
      <c r="A11" s="173" t="s">
        <v>321</v>
      </c>
      <c r="B11" s="181"/>
      <c r="C11" s="182"/>
      <c r="D11" s="182"/>
      <c r="E11" s="182"/>
    </row>
    <row r="12" spans="1:5" ht="53.25" customHeight="1" thickBot="1" x14ac:dyDescent="0.3">
      <c r="A12" s="173" t="s">
        <v>322</v>
      </c>
      <c r="B12" s="181"/>
      <c r="C12" s="182"/>
      <c r="D12" s="182"/>
      <c r="E12" s="182"/>
    </row>
    <row r="13" spans="1:5" ht="57.75" customHeight="1" thickBot="1" x14ac:dyDescent="0.3">
      <c r="A13" s="173" t="s">
        <v>323</v>
      </c>
      <c r="B13" s="181"/>
      <c r="C13" s="182"/>
      <c r="D13" s="182"/>
      <c r="E13" s="182"/>
    </row>
    <row r="14" spans="1:5" ht="55.5" customHeight="1" thickBot="1" x14ac:dyDescent="0.3">
      <c r="A14" s="173" t="s">
        <v>324</v>
      </c>
      <c r="B14" s="181"/>
      <c r="C14" s="182"/>
      <c r="D14" s="182"/>
      <c r="E14" s="182"/>
    </row>
    <row r="15" spans="1:5" ht="63" customHeight="1" thickBot="1" x14ac:dyDescent="0.3">
      <c r="A15" s="173" t="s">
        <v>325</v>
      </c>
      <c r="B15" s="181"/>
      <c r="C15" s="182"/>
      <c r="D15" s="182"/>
      <c r="E15" s="182"/>
    </row>
    <row r="16" spans="1:5" ht="28.5" customHeight="1" x14ac:dyDescent="0.25">
      <c r="A16" s="228"/>
      <c r="B16" s="228"/>
      <c r="C16" s="228"/>
      <c r="D16" s="228"/>
      <c r="E16" s="228"/>
    </row>
    <row r="17" spans="1:5" ht="36.75" customHeight="1" x14ac:dyDescent="0.25">
      <c r="A17" s="246" t="s">
        <v>433</v>
      </c>
      <c r="B17" s="246"/>
      <c r="C17" s="246"/>
      <c r="D17" s="230"/>
      <c r="E17" s="232" t="s">
        <v>437</v>
      </c>
    </row>
    <row r="18" spans="1:5" ht="21.75" customHeight="1" x14ac:dyDescent="0.25">
      <c r="A18" s="230"/>
      <c r="B18" s="230"/>
      <c r="C18" s="230"/>
      <c r="D18" s="230"/>
      <c r="E18" s="230"/>
    </row>
    <row r="19" spans="1:5" ht="36.75" customHeight="1" x14ac:dyDescent="0.25">
      <c r="A19" s="230"/>
      <c r="B19" s="230"/>
      <c r="C19" s="230"/>
      <c r="D19" s="230"/>
    </row>
    <row r="20" spans="1:5" ht="35.25" customHeight="1" x14ac:dyDescent="0.25">
      <c r="A20" s="247" t="s">
        <v>317</v>
      </c>
      <c r="B20" s="247"/>
      <c r="C20" s="247"/>
      <c r="D20" s="231"/>
      <c r="E20" s="231"/>
    </row>
    <row r="21" spans="1:5" x14ac:dyDescent="0.25">
      <c r="A21" s="170"/>
      <c r="B21" s="170"/>
    </row>
    <row r="22" spans="1:5" x14ac:dyDescent="0.25">
      <c r="A22" s="245" t="s">
        <v>436</v>
      </c>
      <c r="B22" s="245"/>
      <c r="C22" s="245"/>
      <c r="D22" s="245"/>
      <c r="E22" s="245"/>
    </row>
    <row r="23" spans="1:5" x14ac:dyDescent="0.25">
      <c r="A23" s="227"/>
      <c r="B23" s="227"/>
      <c r="C23" s="227"/>
      <c r="D23" s="227"/>
      <c r="E23" s="227"/>
    </row>
    <row r="24" spans="1:5" x14ac:dyDescent="0.25">
      <c r="A24" s="245" t="s">
        <v>434</v>
      </c>
      <c r="B24" s="245"/>
      <c r="C24" s="245"/>
      <c r="D24" s="245"/>
      <c r="E24" s="245"/>
    </row>
    <row r="26" spans="1:5" x14ac:dyDescent="0.25">
      <c r="A26" s="245" t="s">
        <v>435</v>
      </c>
      <c r="B26" s="245"/>
      <c r="C26" s="245"/>
      <c r="D26" s="245"/>
      <c r="E26" s="245"/>
    </row>
    <row r="27" spans="1:5" x14ac:dyDescent="0.25">
      <c r="A27" s="227"/>
      <c r="B27" s="227"/>
      <c r="C27" s="227"/>
      <c r="D27" s="227"/>
      <c r="E27" s="227"/>
    </row>
    <row r="28" spans="1:5" x14ac:dyDescent="0.25">
      <c r="A28" s="245" t="s">
        <v>434</v>
      </c>
      <c r="B28" s="245"/>
      <c r="C28" s="245"/>
      <c r="D28" s="245"/>
      <c r="E28" s="245"/>
    </row>
  </sheetData>
  <mergeCells count="11">
    <mergeCell ref="A1:E1"/>
    <mergeCell ref="A2:A3"/>
    <mergeCell ref="B2:B3"/>
    <mergeCell ref="A7:E7"/>
    <mergeCell ref="A8:E8"/>
    <mergeCell ref="A22:E22"/>
    <mergeCell ref="A24:E24"/>
    <mergeCell ref="A26:E26"/>
    <mergeCell ref="A28:E28"/>
    <mergeCell ref="A17:C17"/>
    <mergeCell ref="A20:C20"/>
  </mergeCells>
  <pageMargins left="0.25" right="0.25" top="0.57999999999999996" bottom="0.54"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7" workbookViewId="0">
      <selection activeCell="D25" sqref="D25"/>
    </sheetView>
  </sheetViews>
  <sheetFormatPr defaultColWidth="91.140625" defaultRowHeight="15" x14ac:dyDescent="0.25"/>
  <cols>
    <col min="1" max="1" width="24.7109375" customWidth="1"/>
    <col min="2" max="2" width="52" customWidth="1"/>
    <col min="3" max="4" width="41.28515625" customWidth="1"/>
    <col min="5" max="5" width="21.85546875" bestFit="1" customWidth="1"/>
  </cols>
  <sheetData>
    <row r="1" spans="1:5" x14ac:dyDescent="0.25">
      <c r="A1" s="248" t="s">
        <v>304</v>
      </c>
      <c r="B1" s="248"/>
      <c r="C1" s="248"/>
      <c r="D1" s="248"/>
      <c r="E1" s="248"/>
    </row>
    <row r="2" spans="1:5" x14ac:dyDescent="0.25">
      <c r="A2" s="249" t="s">
        <v>305</v>
      </c>
      <c r="B2" s="249" t="s">
        <v>306</v>
      </c>
      <c r="C2" s="226"/>
      <c r="D2" s="226"/>
    </row>
    <row r="3" spans="1:5" x14ac:dyDescent="0.25">
      <c r="A3" s="250"/>
      <c r="B3" s="250"/>
      <c r="C3" s="226"/>
      <c r="D3" s="226"/>
    </row>
    <row r="4" spans="1:5" x14ac:dyDescent="0.25">
      <c r="A4" s="174" t="s">
        <v>307</v>
      </c>
      <c r="B4" s="174" t="s">
        <v>308</v>
      </c>
      <c r="C4" s="226"/>
      <c r="D4" s="226"/>
    </row>
    <row r="5" spans="1:5" x14ac:dyDescent="0.25">
      <c r="A5" s="226"/>
      <c r="B5" s="226"/>
      <c r="C5" s="226"/>
      <c r="D5" s="226"/>
      <c r="E5" s="226"/>
    </row>
    <row r="6" spans="1:5" x14ac:dyDescent="0.25">
      <c r="A6" s="226" t="s">
        <v>309</v>
      </c>
      <c r="B6" s="226"/>
      <c r="C6" s="226"/>
      <c r="D6" s="226"/>
      <c r="E6" s="226"/>
    </row>
    <row r="7" spans="1:5" x14ac:dyDescent="0.25">
      <c r="A7" s="251" t="s">
        <v>310</v>
      </c>
      <c r="B7" s="251"/>
      <c r="C7" s="251"/>
      <c r="D7" s="251"/>
      <c r="E7" s="251"/>
    </row>
    <row r="8" spans="1:5" x14ac:dyDescent="0.25">
      <c r="A8" s="251" t="s">
        <v>336</v>
      </c>
      <c r="B8" s="251"/>
      <c r="C8" s="251"/>
      <c r="D8" s="251"/>
      <c r="E8" s="251"/>
    </row>
    <row r="9" spans="1:5" ht="15.75" thickBot="1" x14ac:dyDescent="0.3">
      <c r="A9" s="226"/>
      <c r="B9" s="226"/>
      <c r="C9" s="226"/>
      <c r="D9" s="226"/>
      <c r="E9" s="226"/>
    </row>
    <row r="10" spans="1:5" ht="15.75" thickBot="1" x14ac:dyDescent="0.3">
      <c r="A10" s="171" t="s">
        <v>320</v>
      </c>
      <c r="B10" s="171" t="s">
        <v>311</v>
      </c>
      <c r="C10" s="172" t="s">
        <v>312</v>
      </c>
      <c r="D10" s="172" t="s">
        <v>394</v>
      </c>
      <c r="E10" s="172" t="s">
        <v>313</v>
      </c>
    </row>
    <row r="11" spans="1:5" ht="45.75" thickBot="1" x14ac:dyDescent="0.3">
      <c r="A11" s="173" t="s">
        <v>321</v>
      </c>
      <c r="B11" s="181" t="s">
        <v>328</v>
      </c>
      <c r="C11" s="182" t="s">
        <v>337</v>
      </c>
      <c r="D11" s="182" t="s">
        <v>395</v>
      </c>
      <c r="E11" s="182" t="s">
        <v>327</v>
      </c>
    </row>
    <row r="12" spans="1:5" ht="45.75" thickBot="1" x14ac:dyDescent="0.3">
      <c r="A12" s="173" t="s">
        <v>322</v>
      </c>
      <c r="B12" s="181" t="s">
        <v>314</v>
      </c>
      <c r="C12" s="182" t="s">
        <v>426</v>
      </c>
      <c r="D12" s="182" t="s">
        <v>396</v>
      </c>
      <c r="E12" s="182" t="s">
        <v>429</v>
      </c>
    </row>
    <row r="13" spans="1:5" ht="60.75" thickBot="1" x14ac:dyDescent="0.3">
      <c r="A13" s="173"/>
      <c r="B13" s="181" t="s">
        <v>326</v>
      </c>
      <c r="C13" s="182" t="s">
        <v>425</v>
      </c>
      <c r="D13" s="182" t="s">
        <v>399</v>
      </c>
      <c r="E13" s="182" t="s">
        <v>430</v>
      </c>
    </row>
    <row r="14" spans="1:5" ht="60.75" thickBot="1" x14ac:dyDescent="0.3">
      <c r="A14" s="173"/>
      <c r="B14" s="181" t="s">
        <v>329</v>
      </c>
      <c r="C14" s="182" t="s">
        <v>424</v>
      </c>
      <c r="D14" s="182" t="s">
        <v>400</v>
      </c>
      <c r="E14" s="182" t="s">
        <v>431</v>
      </c>
    </row>
    <row r="15" spans="1:5" ht="60.75" thickBot="1" x14ac:dyDescent="0.3">
      <c r="A15" s="173" t="s">
        <v>323</v>
      </c>
      <c r="B15" s="181" t="s">
        <v>393</v>
      </c>
      <c r="C15" s="182" t="s">
        <v>315</v>
      </c>
      <c r="D15" s="182" t="s">
        <v>395</v>
      </c>
      <c r="E15" s="182" t="s">
        <v>316</v>
      </c>
    </row>
    <row r="16" spans="1:5" ht="30.75" thickBot="1" x14ac:dyDescent="0.3">
      <c r="A16" s="173" t="s">
        <v>324</v>
      </c>
      <c r="B16" s="181" t="s">
        <v>334</v>
      </c>
      <c r="C16" s="182" t="s">
        <v>427</v>
      </c>
      <c r="D16" s="182" t="s">
        <v>397</v>
      </c>
      <c r="E16" s="182" t="s">
        <v>432</v>
      </c>
    </row>
    <row r="17" spans="1:5" ht="45.75" thickBot="1" x14ac:dyDescent="0.3">
      <c r="A17" s="173"/>
      <c r="B17" s="181" t="s">
        <v>421</v>
      </c>
      <c r="C17" s="182" t="s">
        <v>422</v>
      </c>
      <c r="D17" s="182" t="s">
        <v>423</v>
      </c>
      <c r="E17" s="182" t="s">
        <v>327</v>
      </c>
    </row>
    <row r="18" spans="1:5" ht="45.75" thickBot="1" x14ac:dyDescent="0.3">
      <c r="A18" s="173" t="s">
        <v>325</v>
      </c>
      <c r="B18" s="181" t="s">
        <v>335</v>
      </c>
      <c r="C18" s="182" t="s">
        <v>428</v>
      </c>
      <c r="D18" s="182" t="s">
        <v>398</v>
      </c>
      <c r="E18" s="182" t="s">
        <v>431</v>
      </c>
    </row>
    <row r="19" spans="1:5" x14ac:dyDescent="0.25">
      <c r="A19" s="226"/>
      <c r="B19" s="226"/>
      <c r="C19" s="226"/>
      <c r="D19" s="226"/>
      <c r="E19" s="226"/>
    </row>
    <row r="20" spans="1:5" ht="36.75" customHeight="1" x14ac:dyDescent="0.25">
      <c r="A20" s="246" t="s">
        <v>433</v>
      </c>
      <c r="B20" s="246"/>
      <c r="C20" s="246"/>
      <c r="D20" s="246"/>
      <c r="E20" s="246"/>
    </row>
    <row r="21" spans="1:5" ht="16.5" customHeight="1" x14ac:dyDescent="0.25">
      <c r="A21" s="229"/>
      <c r="B21" s="229"/>
      <c r="C21" s="229"/>
      <c r="D21" s="229"/>
      <c r="E21" s="229"/>
    </row>
    <row r="22" spans="1:5" x14ac:dyDescent="0.25">
      <c r="A22" s="252" t="s">
        <v>317</v>
      </c>
      <c r="B22" s="252"/>
      <c r="C22" s="252"/>
      <c r="D22" s="252"/>
      <c r="E22" s="252"/>
    </row>
    <row r="23" spans="1:5" x14ac:dyDescent="0.25">
      <c r="A23" s="170"/>
      <c r="B23" s="170"/>
    </row>
    <row r="24" spans="1:5" x14ac:dyDescent="0.25">
      <c r="A24" s="245" t="s">
        <v>318</v>
      </c>
      <c r="B24" s="245"/>
      <c r="C24" s="245"/>
      <c r="D24" s="245"/>
      <c r="E24" s="245"/>
    </row>
    <row r="25" spans="1:5" x14ac:dyDescent="0.25">
      <c r="A25" s="225"/>
      <c r="B25" s="225"/>
      <c r="C25" s="225"/>
      <c r="D25" s="225"/>
      <c r="E25" s="225"/>
    </row>
    <row r="26" spans="1:5" x14ac:dyDescent="0.25">
      <c r="A26" s="245" t="s">
        <v>319</v>
      </c>
      <c r="B26" s="245"/>
      <c r="C26" s="245"/>
      <c r="D26" s="245"/>
      <c r="E26" s="245"/>
    </row>
    <row r="28" spans="1:5" x14ac:dyDescent="0.25">
      <c r="A28" s="245" t="s">
        <v>338</v>
      </c>
      <c r="B28" s="245"/>
      <c r="C28" s="245"/>
      <c r="D28" s="245"/>
      <c r="E28" s="245"/>
    </row>
    <row r="29" spans="1:5" x14ac:dyDescent="0.25">
      <c r="A29" s="225"/>
      <c r="B29" s="225"/>
      <c r="C29" s="225"/>
      <c r="D29" s="225"/>
      <c r="E29" s="225"/>
    </row>
    <row r="30" spans="1:5" x14ac:dyDescent="0.25">
      <c r="A30" s="245" t="s">
        <v>319</v>
      </c>
      <c r="B30" s="245"/>
      <c r="C30" s="245"/>
      <c r="D30" s="245"/>
      <c r="E30" s="245"/>
    </row>
  </sheetData>
  <mergeCells count="11">
    <mergeCell ref="A1:E1"/>
    <mergeCell ref="A7:E7"/>
    <mergeCell ref="A8:E8"/>
    <mergeCell ref="A30:E30"/>
    <mergeCell ref="A2:A3"/>
    <mergeCell ref="B2:B3"/>
    <mergeCell ref="A22:E22"/>
    <mergeCell ref="A24:E24"/>
    <mergeCell ref="A26:E26"/>
    <mergeCell ref="A28:E28"/>
    <mergeCell ref="A20:E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17"/>
  <sheetViews>
    <sheetView workbookViewId="0">
      <pane xSplit="1" topLeftCell="B1" activePane="topRight" state="frozenSplit"/>
      <selection pane="topRight" activeCell="D3" sqref="D3:Q3"/>
    </sheetView>
  </sheetViews>
  <sheetFormatPr defaultRowHeight="15" x14ac:dyDescent="0.25"/>
  <cols>
    <col min="1" max="1" width="21" bestFit="1" customWidth="1"/>
    <col min="2" max="4" width="4.140625" customWidth="1"/>
    <col min="5" max="5" width="3.7109375" bestFit="1" customWidth="1"/>
    <col min="6" max="9" width="5.85546875" customWidth="1"/>
    <col min="10" max="10" width="8.5703125" customWidth="1"/>
    <col min="11" max="14" width="9" bestFit="1" customWidth="1"/>
    <col min="15" max="18" width="9" customWidth="1"/>
    <col min="19" max="19" width="9" bestFit="1" customWidth="1"/>
    <col min="20" max="20" width="7.7109375" customWidth="1"/>
    <col min="21" max="21" width="9" bestFit="1" customWidth="1"/>
  </cols>
  <sheetData>
    <row r="1" spans="1:21" ht="15.75" thickBot="1" x14ac:dyDescent="0.3">
      <c r="B1" s="253" t="s">
        <v>154</v>
      </c>
      <c r="C1" s="254"/>
      <c r="D1" s="254"/>
      <c r="E1" s="254"/>
      <c r="F1" s="254"/>
      <c r="G1" s="254"/>
      <c r="H1" s="254"/>
      <c r="I1" s="255"/>
      <c r="J1" s="253" t="s">
        <v>48</v>
      </c>
      <c r="K1" s="254"/>
      <c r="L1" s="254"/>
      <c r="M1" s="254"/>
      <c r="N1" s="254"/>
      <c r="O1" s="254"/>
      <c r="P1" s="254"/>
      <c r="Q1" s="254"/>
      <c r="R1" s="255"/>
      <c r="S1" s="80"/>
      <c r="T1" s="80"/>
      <c r="U1" s="80"/>
    </row>
    <row r="2" spans="1:21" s="28" customFormat="1" ht="120.75" customHeight="1" x14ac:dyDescent="0.25">
      <c r="A2" s="63" t="s">
        <v>71</v>
      </c>
      <c r="B2" s="65" t="s">
        <v>72</v>
      </c>
      <c r="C2" s="66" t="s">
        <v>73</v>
      </c>
      <c r="D2" s="66" t="s">
        <v>380</v>
      </c>
      <c r="E2" s="66" t="s">
        <v>146</v>
      </c>
      <c r="F2" s="66" t="s">
        <v>78</v>
      </c>
      <c r="G2" s="66" t="s">
        <v>79</v>
      </c>
      <c r="H2" s="66" t="s">
        <v>76</v>
      </c>
      <c r="I2" s="67" t="s">
        <v>77</v>
      </c>
      <c r="J2" s="81" t="s">
        <v>130</v>
      </c>
      <c r="K2" s="82" t="s">
        <v>131</v>
      </c>
      <c r="L2" s="82" t="s">
        <v>132</v>
      </c>
      <c r="M2" s="82" t="s">
        <v>147</v>
      </c>
      <c r="N2" s="82" t="s">
        <v>148</v>
      </c>
      <c r="O2" s="220" t="s">
        <v>409</v>
      </c>
      <c r="P2" s="220" t="s">
        <v>410</v>
      </c>
      <c r="Q2" s="86" t="s">
        <v>149</v>
      </c>
      <c r="R2" s="86" t="s">
        <v>420</v>
      </c>
      <c r="S2" s="89" t="s">
        <v>41</v>
      </c>
      <c r="T2" s="221" t="s">
        <v>151</v>
      </c>
      <c r="U2" s="92" t="s">
        <v>153</v>
      </c>
    </row>
    <row r="3" spans="1:21" x14ac:dyDescent="0.25">
      <c r="A3" s="64" t="s">
        <v>133</v>
      </c>
      <c r="B3" s="75"/>
      <c r="C3" s="73"/>
      <c r="D3" s="73"/>
      <c r="E3" s="73"/>
      <c r="F3" s="73"/>
      <c r="G3" s="73"/>
      <c r="H3" s="73"/>
      <c r="I3" s="76"/>
      <c r="J3" s="83"/>
      <c r="K3" s="72"/>
      <c r="L3" s="72"/>
      <c r="M3" s="72"/>
      <c r="N3" s="72"/>
      <c r="O3" s="87"/>
      <c r="P3" s="87"/>
      <c r="Q3" s="87"/>
      <c r="R3" s="87"/>
      <c r="S3" s="90">
        <f>SUM(J3:R3)</f>
        <v>0</v>
      </c>
      <c r="T3" s="222">
        <f>(O3+P3)</f>
        <v>0</v>
      </c>
      <c r="U3" s="93">
        <f>S3-T3</f>
        <v>0</v>
      </c>
    </row>
    <row r="4" spans="1:21" x14ac:dyDescent="0.25">
      <c r="A4" s="64" t="s">
        <v>134</v>
      </c>
      <c r="B4" s="75"/>
      <c r="C4" s="73"/>
      <c r="D4" s="73"/>
      <c r="E4" s="73"/>
      <c r="F4" s="73"/>
      <c r="G4" s="73"/>
      <c r="H4" s="73"/>
      <c r="I4" s="76"/>
      <c r="J4" s="83"/>
      <c r="K4" s="72"/>
      <c r="L4" s="72"/>
      <c r="M4" s="72"/>
      <c r="N4" s="72"/>
      <c r="O4" s="87"/>
      <c r="P4" s="87"/>
      <c r="Q4" s="87"/>
      <c r="R4" s="87"/>
      <c r="S4" s="90">
        <f t="shared" ref="S4:S16" si="0">SUM(J4:R4)</f>
        <v>0</v>
      </c>
      <c r="T4" s="222">
        <f t="shared" ref="T4:T16" si="1">(O4+P4)</f>
        <v>0</v>
      </c>
      <c r="U4" s="93">
        <f t="shared" ref="U4:U16" si="2">S4-T4</f>
        <v>0</v>
      </c>
    </row>
    <row r="5" spans="1:21" x14ac:dyDescent="0.25">
      <c r="A5" s="64" t="s">
        <v>135</v>
      </c>
      <c r="B5" s="75"/>
      <c r="C5" s="73"/>
      <c r="D5" s="73"/>
      <c r="E5" s="73"/>
      <c r="F5" s="73"/>
      <c r="G5" s="73"/>
      <c r="H5" s="73"/>
      <c r="I5" s="76"/>
      <c r="J5" s="83"/>
      <c r="K5" s="72"/>
      <c r="L5" s="72"/>
      <c r="M5" s="72"/>
      <c r="N5" s="72"/>
      <c r="O5" s="87"/>
      <c r="P5" s="87"/>
      <c r="Q5" s="87"/>
      <c r="R5" s="87"/>
      <c r="S5" s="90">
        <f t="shared" si="0"/>
        <v>0</v>
      </c>
      <c r="T5" s="222">
        <f t="shared" si="1"/>
        <v>0</v>
      </c>
      <c r="U5" s="93">
        <f t="shared" si="2"/>
        <v>0</v>
      </c>
    </row>
    <row r="6" spans="1:21" x14ac:dyDescent="0.25">
      <c r="A6" s="64" t="s">
        <v>136</v>
      </c>
      <c r="B6" s="75"/>
      <c r="C6" s="73"/>
      <c r="D6" s="73"/>
      <c r="E6" s="73"/>
      <c r="F6" s="73"/>
      <c r="G6" s="73"/>
      <c r="H6" s="73"/>
      <c r="I6" s="76"/>
      <c r="J6" s="83"/>
      <c r="K6" s="72"/>
      <c r="L6" s="72"/>
      <c r="M6" s="72"/>
      <c r="N6" s="72"/>
      <c r="O6" s="87"/>
      <c r="P6" s="87"/>
      <c r="Q6" s="87"/>
      <c r="R6" s="87"/>
      <c r="S6" s="90">
        <f t="shared" si="0"/>
        <v>0</v>
      </c>
      <c r="T6" s="222">
        <f t="shared" si="1"/>
        <v>0</v>
      </c>
      <c r="U6" s="93">
        <f t="shared" si="2"/>
        <v>0</v>
      </c>
    </row>
    <row r="7" spans="1:21" x14ac:dyDescent="0.25">
      <c r="A7" s="64" t="s">
        <v>137</v>
      </c>
      <c r="B7" s="75"/>
      <c r="C7" s="73"/>
      <c r="D7" s="73"/>
      <c r="E7" s="73"/>
      <c r="F7" s="73"/>
      <c r="G7" s="73"/>
      <c r="H7" s="73"/>
      <c r="I7" s="76"/>
      <c r="J7" s="83"/>
      <c r="K7" s="72"/>
      <c r="L7" s="72"/>
      <c r="M7" s="72"/>
      <c r="N7" s="72"/>
      <c r="O7" s="87"/>
      <c r="P7" s="87"/>
      <c r="Q7" s="87"/>
      <c r="R7" s="87"/>
      <c r="S7" s="90">
        <f t="shared" si="0"/>
        <v>0</v>
      </c>
      <c r="T7" s="222">
        <f t="shared" si="1"/>
        <v>0</v>
      </c>
      <c r="U7" s="93">
        <f t="shared" si="2"/>
        <v>0</v>
      </c>
    </row>
    <row r="8" spans="1:21" x14ac:dyDescent="0.25">
      <c r="A8" s="64" t="s">
        <v>138</v>
      </c>
      <c r="B8" s="75"/>
      <c r="C8" s="73"/>
      <c r="D8" s="73"/>
      <c r="E8" s="73"/>
      <c r="F8" s="73"/>
      <c r="G8" s="73"/>
      <c r="H8" s="73"/>
      <c r="I8" s="76"/>
      <c r="J8" s="83"/>
      <c r="K8" s="72"/>
      <c r="L8" s="72"/>
      <c r="M8" s="72"/>
      <c r="N8" s="72"/>
      <c r="O8" s="87"/>
      <c r="P8" s="87"/>
      <c r="Q8" s="87"/>
      <c r="R8" s="87"/>
      <c r="S8" s="90">
        <f t="shared" si="0"/>
        <v>0</v>
      </c>
      <c r="T8" s="222">
        <f t="shared" si="1"/>
        <v>0</v>
      </c>
      <c r="U8" s="93">
        <f t="shared" si="2"/>
        <v>0</v>
      </c>
    </row>
    <row r="9" spans="1:21" x14ac:dyDescent="0.25">
      <c r="A9" s="64" t="s">
        <v>139</v>
      </c>
      <c r="B9" s="75"/>
      <c r="C9" s="73"/>
      <c r="D9" s="73"/>
      <c r="E9" s="73"/>
      <c r="F9" s="73"/>
      <c r="G9" s="73"/>
      <c r="H9" s="73"/>
      <c r="I9" s="76"/>
      <c r="J9" s="83"/>
      <c r="K9" s="72"/>
      <c r="L9" s="72"/>
      <c r="M9" s="72"/>
      <c r="N9" s="72"/>
      <c r="O9" s="87"/>
      <c r="P9" s="87"/>
      <c r="Q9" s="87"/>
      <c r="R9" s="87"/>
      <c r="S9" s="90">
        <f t="shared" si="0"/>
        <v>0</v>
      </c>
      <c r="T9" s="222">
        <f t="shared" si="1"/>
        <v>0</v>
      </c>
      <c r="U9" s="93">
        <f t="shared" si="2"/>
        <v>0</v>
      </c>
    </row>
    <row r="10" spans="1:21" x14ac:dyDescent="0.25">
      <c r="A10" s="64" t="s">
        <v>140</v>
      </c>
      <c r="B10" s="75"/>
      <c r="C10" s="73"/>
      <c r="D10" s="73"/>
      <c r="E10" s="73"/>
      <c r="F10" s="73"/>
      <c r="G10" s="73"/>
      <c r="H10" s="73"/>
      <c r="I10" s="76"/>
      <c r="J10" s="83"/>
      <c r="K10" s="72"/>
      <c r="L10" s="72"/>
      <c r="M10" s="72"/>
      <c r="N10" s="72"/>
      <c r="O10" s="87"/>
      <c r="P10" s="87"/>
      <c r="Q10" s="87"/>
      <c r="R10" s="87"/>
      <c r="S10" s="90">
        <f t="shared" si="0"/>
        <v>0</v>
      </c>
      <c r="T10" s="222">
        <f t="shared" si="1"/>
        <v>0</v>
      </c>
      <c r="U10" s="93">
        <f t="shared" si="2"/>
        <v>0</v>
      </c>
    </row>
    <row r="11" spans="1:21" x14ac:dyDescent="0.25">
      <c r="A11" s="64" t="s">
        <v>141</v>
      </c>
      <c r="B11" s="75"/>
      <c r="C11" s="73"/>
      <c r="D11" s="73"/>
      <c r="E11" s="73"/>
      <c r="F11" s="73"/>
      <c r="G11" s="73"/>
      <c r="H11" s="73"/>
      <c r="I11" s="76"/>
      <c r="J11" s="83"/>
      <c r="K11" s="72"/>
      <c r="L11" s="72"/>
      <c r="M11" s="72"/>
      <c r="N11" s="72"/>
      <c r="O11" s="87"/>
      <c r="P11" s="87"/>
      <c r="Q11" s="87"/>
      <c r="R11" s="87"/>
      <c r="S11" s="90">
        <f t="shared" si="0"/>
        <v>0</v>
      </c>
      <c r="T11" s="222">
        <f t="shared" si="1"/>
        <v>0</v>
      </c>
      <c r="U11" s="93">
        <f t="shared" si="2"/>
        <v>0</v>
      </c>
    </row>
    <row r="12" spans="1:21" x14ac:dyDescent="0.25">
      <c r="A12" s="64" t="s">
        <v>142</v>
      </c>
      <c r="B12" s="75"/>
      <c r="C12" s="73"/>
      <c r="D12" s="73"/>
      <c r="E12" s="73"/>
      <c r="F12" s="73"/>
      <c r="G12" s="73"/>
      <c r="H12" s="73"/>
      <c r="I12" s="76"/>
      <c r="J12" s="83"/>
      <c r="K12" s="72"/>
      <c r="L12" s="72"/>
      <c r="M12" s="72"/>
      <c r="N12" s="72"/>
      <c r="O12" s="87"/>
      <c r="P12" s="87"/>
      <c r="Q12" s="87"/>
      <c r="R12" s="87"/>
      <c r="S12" s="90">
        <f t="shared" si="0"/>
        <v>0</v>
      </c>
      <c r="T12" s="222">
        <f t="shared" si="1"/>
        <v>0</v>
      </c>
      <c r="U12" s="93">
        <f t="shared" si="2"/>
        <v>0</v>
      </c>
    </row>
    <row r="13" spans="1:21" x14ac:dyDescent="0.25">
      <c r="A13" s="64" t="s">
        <v>143</v>
      </c>
      <c r="B13" s="75"/>
      <c r="C13" s="73"/>
      <c r="D13" s="73"/>
      <c r="E13" s="73"/>
      <c r="F13" s="73"/>
      <c r="G13" s="73"/>
      <c r="H13" s="73"/>
      <c r="I13" s="76"/>
      <c r="J13" s="83"/>
      <c r="K13" s="72"/>
      <c r="L13" s="72"/>
      <c r="M13" s="72"/>
      <c r="N13" s="72"/>
      <c r="O13" s="87"/>
      <c r="P13" s="87"/>
      <c r="Q13" s="87"/>
      <c r="R13" s="87"/>
      <c r="S13" s="90">
        <f t="shared" si="0"/>
        <v>0</v>
      </c>
      <c r="T13" s="222">
        <f t="shared" si="1"/>
        <v>0</v>
      </c>
      <c r="U13" s="93">
        <f t="shared" si="2"/>
        <v>0</v>
      </c>
    </row>
    <row r="14" spans="1:21" x14ac:dyDescent="0.25">
      <c r="A14" s="64" t="s">
        <v>144</v>
      </c>
      <c r="B14" s="75"/>
      <c r="C14" s="73"/>
      <c r="D14" s="73"/>
      <c r="E14" s="73"/>
      <c r="F14" s="73"/>
      <c r="G14" s="73"/>
      <c r="H14" s="73"/>
      <c r="I14" s="76"/>
      <c r="J14" s="83"/>
      <c r="K14" s="72"/>
      <c r="L14" s="72"/>
      <c r="M14" s="72"/>
      <c r="N14" s="72"/>
      <c r="O14" s="87"/>
      <c r="P14" s="87"/>
      <c r="Q14" s="87"/>
      <c r="R14" s="87"/>
      <c r="S14" s="90">
        <f t="shared" si="0"/>
        <v>0</v>
      </c>
      <c r="T14" s="222">
        <f t="shared" si="1"/>
        <v>0</v>
      </c>
      <c r="U14" s="93">
        <f t="shared" si="2"/>
        <v>0</v>
      </c>
    </row>
    <row r="15" spans="1:21" x14ac:dyDescent="0.25">
      <c r="A15" s="64" t="s">
        <v>145</v>
      </c>
      <c r="B15" s="75"/>
      <c r="C15" s="73"/>
      <c r="D15" s="73"/>
      <c r="E15" s="73"/>
      <c r="F15" s="73"/>
      <c r="G15" s="73"/>
      <c r="H15" s="73"/>
      <c r="I15" s="76"/>
      <c r="J15" s="83"/>
      <c r="K15" s="72"/>
      <c r="L15" s="72"/>
      <c r="M15" s="72"/>
      <c r="N15" s="72"/>
      <c r="O15" s="87"/>
      <c r="P15" s="87"/>
      <c r="Q15" s="87"/>
      <c r="R15" s="87"/>
      <c r="S15" s="90">
        <f t="shared" si="0"/>
        <v>0</v>
      </c>
      <c r="T15" s="222">
        <f t="shared" si="1"/>
        <v>0</v>
      </c>
      <c r="U15" s="93">
        <f t="shared" si="2"/>
        <v>0</v>
      </c>
    </row>
    <row r="16" spans="1:21" x14ac:dyDescent="0.25">
      <c r="A16" s="64"/>
      <c r="B16" s="75"/>
      <c r="C16" s="73"/>
      <c r="D16" s="73"/>
      <c r="E16" s="73"/>
      <c r="F16" s="73"/>
      <c r="G16" s="73"/>
      <c r="H16" s="73"/>
      <c r="I16" s="76"/>
      <c r="J16" s="83"/>
      <c r="K16" s="72"/>
      <c r="L16" s="72"/>
      <c r="M16" s="72"/>
      <c r="N16" s="72"/>
      <c r="O16" s="87"/>
      <c r="P16" s="87"/>
      <c r="Q16" s="87"/>
      <c r="R16" s="87"/>
      <c r="S16" s="90">
        <f t="shared" si="0"/>
        <v>0</v>
      </c>
      <c r="T16" s="222">
        <f t="shared" si="1"/>
        <v>0</v>
      </c>
      <c r="U16" s="93">
        <f t="shared" si="2"/>
        <v>0</v>
      </c>
    </row>
    <row r="17" spans="1:21" ht="15.75" thickBot="1" x14ac:dyDescent="0.3">
      <c r="A17" s="74" t="s">
        <v>41</v>
      </c>
      <c r="B17" s="77">
        <f>SUM(B3:B16)</f>
        <v>0</v>
      </c>
      <c r="C17" s="78">
        <f t="shared" ref="C17:U17" si="3">SUM(C3:C16)</f>
        <v>0</v>
      </c>
      <c r="D17" s="78">
        <f t="shared" si="3"/>
        <v>0</v>
      </c>
      <c r="E17" s="78">
        <f t="shared" si="3"/>
        <v>0</v>
      </c>
      <c r="F17" s="78">
        <f t="shared" si="3"/>
        <v>0</v>
      </c>
      <c r="G17" s="78">
        <f t="shared" si="3"/>
        <v>0</v>
      </c>
      <c r="H17" s="78">
        <f t="shared" si="3"/>
        <v>0</v>
      </c>
      <c r="I17" s="79">
        <f t="shared" si="3"/>
        <v>0</v>
      </c>
      <c r="J17" s="84">
        <f t="shared" si="3"/>
        <v>0</v>
      </c>
      <c r="K17" s="85">
        <f t="shared" si="3"/>
        <v>0</v>
      </c>
      <c r="L17" s="85">
        <f t="shared" si="3"/>
        <v>0</v>
      </c>
      <c r="M17" s="85">
        <f t="shared" si="3"/>
        <v>0</v>
      </c>
      <c r="N17" s="85">
        <f t="shared" si="3"/>
        <v>0</v>
      </c>
      <c r="O17" s="85">
        <f t="shared" si="3"/>
        <v>0</v>
      </c>
      <c r="P17" s="85">
        <f t="shared" si="3"/>
        <v>0</v>
      </c>
      <c r="Q17" s="88">
        <f t="shared" ref="Q17" si="4">SUM(Q3:Q16)</f>
        <v>0</v>
      </c>
      <c r="R17" s="88">
        <f t="shared" si="3"/>
        <v>0</v>
      </c>
      <c r="S17" s="91">
        <f t="shared" si="3"/>
        <v>0</v>
      </c>
      <c r="T17" s="95">
        <f t="shared" si="3"/>
        <v>0</v>
      </c>
      <c r="U17" s="94">
        <f t="shared" si="3"/>
        <v>0</v>
      </c>
    </row>
  </sheetData>
  <mergeCells count="2">
    <mergeCell ref="J1:R1"/>
    <mergeCell ref="B1:I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8"/>
  <sheetViews>
    <sheetView tabSelected="1" topLeftCell="E4" zoomScale="75" zoomScaleNormal="75" workbookViewId="0">
      <selection activeCell="N28" sqref="N28"/>
    </sheetView>
  </sheetViews>
  <sheetFormatPr defaultRowHeight="14.25" x14ac:dyDescent="0.2"/>
  <cols>
    <col min="1" max="1" width="48.85546875" style="11" bestFit="1" customWidth="1"/>
    <col min="2" max="2" width="13.7109375" style="12" customWidth="1"/>
    <col min="3" max="3" width="18.7109375" style="12" customWidth="1"/>
    <col min="4" max="4" width="15.140625" style="12" bestFit="1" customWidth="1"/>
    <col min="5" max="5" width="9.140625" style="12"/>
    <col min="6" max="6" width="18.7109375" style="12" customWidth="1"/>
    <col min="7" max="7" width="34" style="11" bestFit="1" customWidth="1"/>
    <col min="8" max="8" width="12.28515625" style="12" hidden="1" customWidth="1"/>
    <col min="9" max="9" width="9.28515625" style="11" bestFit="1" customWidth="1"/>
    <col min="10" max="10" width="10.28515625" style="11" bestFit="1" customWidth="1"/>
    <col min="11" max="12" width="9.85546875" style="11" customWidth="1"/>
    <col min="13" max="13" width="9.7109375" style="11" bestFit="1" customWidth="1"/>
    <col min="14" max="14" width="19.5703125" style="11" bestFit="1" customWidth="1"/>
    <col min="15" max="15" width="9.140625" style="11"/>
    <col min="16" max="16" width="6.5703125" style="11" bestFit="1" customWidth="1"/>
    <col min="17" max="17" width="3.5703125" style="11" bestFit="1" customWidth="1"/>
    <col min="18" max="18" width="8" style="11" bestFit="1" customWidth="1"/>
    <col min="19" max="16384" width="9.140625" style="11"/>
  </cols>
  <sheetData>
    <row r="1" spans="1:18" ht="15.75" thickBot="1" x14ac:dyDescent="0.3">
      <c r="A1" s="44" t="s">
        <v>71</v>
      </c>
      <c r="B1" s="45" t="s">
        <v>50</v>
      </c>
      <c r="C1" s="57" t="s">
        <v>48</v>
      </c>
      <c r="D1" s="46" t="s">
        <v>75</v>
      </c>
      <c r="F1" s="256" t="s">
        <v>127</v>
      </c>
      <c r="G1" s="256"/>
      <c r="H1" s="14" t="s">
        <v>93</v>
      </c>
      <c r="I1" s="219" t="s">
        <v>408</v>
      </c>
      <c r="J1" s="13" t="s">
        <v>49</v>
      </c>
      <c r="K1" s="13"/>
      <c r="L1" s="13" t="s">
        <v>94</v>
      </c>
      <c r="M1" s="11" t="s">
        <v>44</v>
      </c>
      <c r="N1" s="11">
        <v>6.31</v>
      </c>
      <c r="P1" s="11" t="s">
        <v>45</v>
      </c>
      <c r="Q1" s="11">
        <v>25</v>
      </c>
      <c r="R1" s="11">
        <f>Q1*N1</f>
        <v>157.75</v>
      </c>
    </row>
    <row r="2" spans="1:18" ht="15.75" thickBot="1" x14ac:dyDescent="0.3">
      <c r="A2" s="47" t="s">
        <v>72</v>
      </c>
      <c r="B2" s="70">
        <f>'Income per household member'!B17</f>
        <v>0</v>
      </c>
      <c r="C2" s="36">
        <f>SUMIFS('Income per household member'!$S$3:$S$16,'Income per household member'!B$3:B$16,1)</f>
        <v>0</v>
      </c>
      <c r="D2" s="48"/>
      <c r="E2" s="11"/>
      <c r="F2" s="15" t="s">
        <v>128</v>
      </c>
      <c r="G2" s="16" t="s">
        <v>25</v>
      </c>
      <c r="H2" s="17"/>
      <c r="I2" s="154"/>
      <c r="J2" s="155">
        <f>B27</f>
        <v>0</v>
      </c>
      <c r="K2" s="32"/>
      <c r="L2" s="42"/>
    </row>
    <row r="3" spans="1:18" ht="15" thickBot="1" x14ac:dyDescent="0.25">
      <c r="A3" s="47" t="s">
        <v>73</v>
      </c>
      <c r="B3" s="70">
        <f>'Income per household member'!C17</f>
        <v>0</v>
      </c>
      <c r="C3" s="36">
        <f>SUMIFS('Income per household member'!$S$3:$S$16,'Income per household member'!C$3:C$16,1)</f>
        <v>0</v>
      </c>
      <c r="D3" s="48"/>
      <c r="F3" s="15" t="s">
        <v>128</v>
      </c>
      <c r="G3" s="16" t="s">
        <v>226</v>
      </c>
      <c r="H3" s="51">
        <v>1</v>
      </c>
      <c r="I3" s="31"/>
      <c r="J3" s="33">
        <f>H3*I3</f>
        <v>0</v>
      </c>
      <c r="K3" s="32"/>
      <c r="L3" s="33">
        <v>3.7</v>
      </c>
    </row>
    <row r="4" spans="1:18" ht="15" thickBot="1" x14ac:dyDescent="0.25">
      <c r="A4" s="47" t="s">
        <v>74</v>
      </c>
      <c r="B4" s="70">
        <f>'Income per household member'!D17</f>
        <v>0</v>
      </c>
      <c r="C4" s="36">
        <f>SUMIFS('Income per household member'!$S$3:$S$16,'Income per household member'!D$3:D$16,1)</f>
        <v>0</v>
      </c>
      <c r="D4" s="48"/>
      <c r="F4" s="18" t="s">
        <v>128</v>
      </c>
      <c r="G4" s="19" t="s">
        <v>413</v>
      </c>
      <c r="H4" s="48">
        <v>1</v>
      </c>
      <c r="I4" s="31"/>
      <c r="J4" s="34">
        <f t="shared" ref="J4:J46" si="0">H4*I4</f>
        <v>0</v>
      </c>
      <c r="K4" s="32"/>
      <c r="L4" s="34"/>
    </row>
    <row r="5" spans="1:18" ht="15" thickBot="1" x14ac:dyDescent="0.25">
      <c r="A5" s="47" t="s">
        <v>150</v>
      </c>
      <c r="B5" s="70">
        <f>'Income per household member'!E17</f>
        <v>0</v>
      </c>
      <c r="C5" s="36">
        <f>SUMIFS('Income per household member'!$S$3:$S$16,'Income per household member'!E$3:E$16,1)</f>
        <v>0</v>
      </c>
      <c r="D5" s="48"/>
      <c r="F5" s="18" t="s">
        <v>128</v>
      </c>
      <c r="G5" s="19" t="s">
        <v>297</v>
      </c>
      <c r="H5" s="48">
        <v>1</v>
      </c>
      <c r="I5" s="31"/>
      <c r="J5" s="34">
        <f t="shared" si="0"/>
        <v>0</v>
      </c>
      <c r="K5" s="32"/>
      <c r="L5" s="34"/>
    </row>
    <row r="6" spans="1:18" ht="15" thickBot="1" x14ac:dyDescent="0.25">
      <c r="A6" s="47" t="s">
        <v>78</v>
      </c>
      <c r="B6" s="70">
        <f>'Income per household member'!F17</f>
        <v>0</v>
      </c>
      <c r="C6" s="36">
        <f>SUMIFS('Income per household member'!$S$3:$S$16,'Income per household member'!F$3:F$16,1)</f>
        <v>0</v>
      </c>
      <c r="D6" s="48"/>
      <c r="F6" s="18" t="s">
        <v>128</v>
      </c>
      <c r="G6" s="19" t="s">
        <v>22</v>
      </c>
      <c r="H6" s="48">
        <v>1</v>
      </c>
      <c r="I6" s="31"/>
      <c r="J6" s="34">
        <f t="shared" si="0"/>
        <v>0</v>
      </c>
      <c r="K6" s="32"/>
      <c r="L6" s="34">
        <v>15</v>
      </c>
    </row>
    <row r="7" spans="1:18" ht="15" thickBot="1" x14ac:dyDescent="0.25">
      <c r="A7" s="47" t="s">
        <v>79</v>
      </c>
      <c r="B7" s="70">
        <f>'Income per household member'!G17</f>
        <v>0</v>
      </c>
      <c r="C7" s="36">
        <f>SUMIFS('Income per household member'!$S$3:$S$16,'Income per household member'!G$3:G$16,1)</f>
        <v>0</v>
      </c>
      <c r="D7" s="49"/>
      <c r="F7" s="18" t="s">
        <v>128</v>
      </c>
      <c r="G7" s="19" t="s">
        <v>23</v>
      </c>
      <c r="H7" s="48">
        <v>1</v>
      </c>
      <c r="I7" s="31"/>
      <c r="J7" s="34">
        <f t="shared" si="0"/>
        <v>0</v>
      </c>
      <c r="K7" s="32"/>
      <c r="L7" s="34">
        <v>10</v>
      </c>
    </row>
    <row r="8" spans="1:18" ht="15" thickBot="1" x14ac:dyDescent="0.25">
      <c r="A8" s="47" t="s">
        <v>76</v>
      </c>
      <c r="B8" s="70">
        <f>'Income per household member'!H17</f>
        <v>0</v>
      </c>
      <c r="C8" s="36">
        <f>SUMIFS('Income per household member'!$S$3:$S$16,'Income per household member'!H$3:H$16,1)</f>
        <v>0</v>
      </c>
      <c r="D8" s="49"/>
      <c r="F8" s="18" t="s">
        <v>128</v>
      </c>
      <c r="G8" s="19" t="s">
        <v>244</v>
      </c>
      <c r="H8" s="48">
        <v>1</v>
      </c>
      <c r="I8" s="31"/>
      <c r="J8" s="34">
        <f t="shared" si="0"/>
        <v>0</v>
      </c>
      <c r="K8" s="32"/>
      <c r="L8" s="34"/>
    </row>
    <row r="9" spans="1:18" ht="15" thickBot="1" x14ac:dyDescent="0.25">
      <c r="A9" s="47" t="s">
        <v>77</v>
      </c>
      <c r="B9" s="70">
        <f>'Income per household member'!I17</f>
        <v>0</v>
      </c>
      <c r="C9" s="36">
        <f>SUMIFS('Income per household member'!$S$3:$S$16,'Income per household member'!I$3:I$16,1)</f>
        <v>0</v>
      </c>
      <c r="D9" s="49"/>
      <c r="F9" s="18" t="s">
        <v>128</v>
      </c>
      <c r="G9" s="19" t="s">
        <v>245</v>
      </c>
      <c r="H9" s="48">
        <v>1</v>
      </c>
      <c r="I9" s="31"/>
      <c r="J9" s="34">
        <f t="shared" si="0"/>
        <v>0</v>
      </c>
      <c r="K9" s="32"/>
      <c r="L9" s="34"/>
    </row>
    <row r="10" spans="1:18" ht="15" thickBot="1" x14ac:dyDescent="0.25">
      <c r="A10" s="47" t="s">
        <v>116</v>
      </c>
      <c r="B10" s="70">
        <f>SUM(B2:B9)</f>
        <v>0</v>
      </c>
      <c r="C10" s="36"/>
      <c r="D10" s="49"/>
      <c r="F10" s="18" t="s">
        <v>128</v>
      </c>
      <c r="G10" s="19" t="s">
        <v>27</v>
      </c>
      <c r="H10" s="48">
        <v>1</v>
      </c>
      <c r="I10" s="31"/>
      <c r="J10" s="34">
        <f t="shared" si="0"/>
        <v>0</v>
      </c>
      <c r="K10" s="32"/>
      <c r="L10" s="34">
        <v>3.5</v>
      </c>
    </row>
    <row r="11" spans="1:18" ht="15" thickBot="1" x14ac:dyDescent="0.25">
      <c r="A11" s="47"/>
      <c r="B11" s="19"/>
      <c r="C11" s="36"/>
      <c r="D11" s="49"/>
      <c r="F11" s="18" t="s">
        <v>128</v>
      </c>
      <c r="G11" s="19" t="s">
        <v>414</v>
      </c>
      <c r="H11" s="48">
        <v>1</v>
      </c>
      <c r="I11" s="31"/>
      <c r="J11" s="34">
        <f t="shared" si="0"/>
        <v>0</v>
      </c>
      <c r="K11" s="32"/>
      <c r="L11" s="34">
        <v>2.5</v>
      </c>
    </row>
    <row r="12" spans="1:18" ht="15" thickBot="1" x14ac:dyDescent="0.25">
      <c r="A12" s="47" t="s">
        <v>117</v>
      </c>
      <c r="B12" s="19"/>
      <c r="C12" s="36">
        <f>'Income per household member'!U17</f>
        <v>0</v>
      </c>
      <c r="D12" s="49"/>
      <c r="F12" s="18" t="s">
        <v>128</v>
      </c>
      <c r="G12" s="19" t="s">
        <v>101</v>
      </c>
      <c r="H12" s="48">
        <v>1</v>
      </c>
      <c r="I12" s="31"/>
      <c r="J12" s="34">
        <f t="shared" si="0"/>
        <v>0</v>
      </c>
      <c r="K12" s="32"/>
      <c r="L12" s="34">
        <v>4</v>
      </c>
    </row>
    <row r="13" spans="1:18" ht="15.75" thickBot="1" x14ac:dyDescent="0.3">
      <c r="A13" s="43" t="s">
        <v>86</v>
      </c>
      <c r="B13" s="41"/>
      <c r="C13" s="58">
        <f>SUM(C2:C9)</f>
        <v>0</v>
      </c>
      <c r="D13" s="56"/>
      <c r="F13" s="18" t="s">
        <v>128</v>
      </c>
      <c r="G13" s="19" t="s">
        <v>29</v>
      </c>
      <c r="H13" s="48">
        <v>1</v>
      </c>
      <c r="I13" s="31"/>
      <c r="J13" s="34">
        <f t="shared" si="0"/>
        <v>0</v>
      </c>
      <c r="K13" s="32"/>
      <c r="L13" s="34">
        <v>2.91</v>
      </c>
    </row>
    <row r="14" spans="1:18" ht="15" thickBot="1" x14ac:dyDescent="0.25">
      <c r="F14" s="18" t="s">
        <v>128</v>
      </c>
      <c r="G14" s="19" t="s">
        <v>415</v>
      </c>
      <c r="H14" s="48">
        <v>1</v>
      </c>
      <c r="I14" s="31"/>
      <c r="J14" s="34">
        <f t="shared" si="0"/>
        <v>0</v>
      </c>
      <c r="K14" s="32"/>
      <c r="L14" s="34">
        <v>16.5</v>
      </c>
    </row>
    <row r="15" spans="1:18" ht="15.75" thickBot="1" x14ac:dyDescent="0.3">
      <c r="A15" s="44" t="s">
        <v>53</v>
      </c>
      <c r="B15" s="17"/>
      <c r="C15" s="17"/>
      <c r="D15" s="51"/>
      <c r="F15" s="18" t="s">
        <v>128</v>
      </c>
      <c r="G15" s="19" t="s">
        <v>118</v>
      </c>
      <c r="H15" s="48">
        <v>1</v>
      </c>
      <c r="I15" s="31"/>
      <c r="J15" s="34">
        <f t="shared" si="0"/>
        <v>0</v>
      </c>
      <c r="K15" s="32"/>
      <c r="L15" s="34">
        <v>10</v>
      </c>
    </row>
    <row r="16" spans="1:18" ht="15" thickBot="1" x14ac:dyDescent="0.25">
      <c r="A16" s="47" t="s">
        <v>404</v>
      </c>
      <c r="B16" s="30"/>
      <c r="C16" s="20"/>
      <c r="D16" s="48"/>
      <c r="F16" s="18" t="s">
        <v>128</v>
      </c>
      <c r="G16" s="19" t="s">
        <v>119</v>
      </c>
      <c r="H16" s="48">
        <v>1</v>
      </c>
      <c r="I16" s="31"/>
      <c r="J16" s="34">
        <f t="shared" si="0"/>
        <v>0</v>
      </c>
      <c r="K16" s="32"/>
      <c r="L16" s="34"/>
    </row>
    <row r="17" spans="1:14" ht="15" thickBot="1" x14ac:dyDescent="0.25">
      <c r="A17" s="47" t="s">
        <v>89</v>
      </c>
      <c r="B17" s="30"/>
      <c r="C17" s="20"/>
      <c r="D17" s="48"/>
      <c r="F17" s="18" t="s">
        <v>128</v>
      </c>
      <c r="G17" s="19" t="s">
        <v>51</v>
      </c>
      <c r="H17" s="48">
        <v>1</v>
      </c>
      <c r="I17" s="31"/>
      <c r="J17" s="34">
        <f t="shared" si="0"/>
        <v>0</v>
      </c>
      <c r="K17" s="32"/>
      <c r="L17" s="34">
        <v>15</v>
      </c>
    </row>
    <row r="18" spans="1:14" ht="15" thickBot="1" x14ac:dyDescent="0.25">
      <c r="A18" s="47" t="s">
        <v>90</v>
      </c>
      <c r="B18" s="30"/>
      <c r="C18" s="20"/>
      <c r="D18" s="48"/>
      <c r="F18" s="18" t="s">
        <v>128</v>
      </c>
      <c r="G18" s="19" t="s">
        <v>113</v>
      </c>
      <c r="H18" s="48">
        <v>1</v>
      </c>
      <c r="I18" s="31"/>
      <c r="J18" s="34">
        <f t="shared" si="0"/>
        <v>0</v>
      </c>
      <c r="K18" s="32"/>
      <c r="L18" s="34">
        <v>7</v>
      </c>
    </row>
    <row r="19" spans="1:14" ht="15.75" thickBot="1" x14ac:dyDescent="0.3">
      <c r="A19" s="52" t="s">
        <v>91</v>
      </c>
      <c r="B19" s="54">
        <f>B16+B17+B18</f>
        <v>0</v>
      </c>
      <c r="C19" s="20"/>
      <c r="D19" s="48"/>
      <c r="F19" s="18" t="s">
        <v>128</v>
      </c>
      <c r="G19" s="19" t="s">
        <v>114</v>
      </c>
      <c r="H19" s="48">
        <v>1</v>
      </c>
      <c r="I19" s="31"/>
      <c r="J19" s="34">
        <f t="shared" si="0"/>
        <v>0</v>
      </c>
      <c r="K19" s="32"/>
      <c r="L19" s="34">
        <v>3</v>
      </c>
    </row>
    <row r="20" spans="1:14" ht="15.75" thickBot="1" x14ac:dyDescent="0.3">
      <c r="A20" s="47" t="s">
        <v>28</v>
      </c>
      <c r="B20" s="30"/>
      <c r="C20" s="20"/>
      <c r="D20" s="48"/>
      <c r="E20" s="25"/>
      <c r="F20" s="18" t="s">
        <v>128</v>
      </c>
      <c r="G20" s="19" t="s">
        <v>412</v>
      </c>
      <c r="H20" s="48">
        <v>1</v>
      </c>
      <c r="I20" s="31"/>
      <c r="J20" s="34">
        <f t="shared" si="0"/>
        <v>0</v>
      </c>
      <c r="K20" s="32"/>
      <c r="L20" s="34"/>
    </row>
    <row r="21" spans="1:14" ht="15" thickBot="1" x14ac:dyDescent="0.25">
      <c r="A21" s="47" t="s">
        <v>21</v>
      </c>
      <c r="B21" s="30"/>
      <c r="C21" s="20"/>
      <c r="D21" s="48"/>
      <c r="F21" s="18" t="s">
        <v>128</v>
      </c>
      <c r="G21" s="19" t="s">
        <v>108</v>
      </c>
      <c r="H21" s="48">
        <v>1</v>
      </c>
      <c r="I21" s="31"/>
      <c r="J21" s="34">
        <f t="shared" si="0"/>
        <v>0</v>
      </c>
      <c r="K21" s="32"/>
      <c r="L21" s="34">
        <v>4</v>
      </c>
    </row>
    <row r="22" spans="1:14" ht="15.75" thickBot="1" x14ac:dyDescent="0.3">
      <c r="A22" s="52" t="s">
        <v>92</v>
      </c>
      <c r="B22" s="55">
        <f>B19+B20+B21</f>
        <v>0</v>
      </c>
      <c r="C22" s="20"/>
      <c r="D22" s="48"/>
      <c r="F22" s="18" t="s">
        <v>128</v>
      </c>
      <c r="G22" s="19" t="s">
        <v>112</v>
      </c>
      <c r="H22" s="48">
        <v>1</v>
      </c>
      <c r="I22" s="31"/>
      <c r="J22" s="34">
        <f t="shared" si="0"/>
        <v>0</v>
      </c>
      <c r="K22" s="32"/>
      <c r="L22" s="34">
        <v>10</v>
      </c>
    </row>
    <row r="23" spans="1:14" ht="15" thickBot="1" x14ac:dyDescent="0.25">
      <c r="A23" s="53"/>
      <c r="B23" s="23"/>
      <c r="C23" s="23"/>
      <c r="D23" s="50"/>
      <c r="F23" s="18" t="s">
        <v>128</v>
      </c>
      <c r="G23" s="19" t="s">
        <v>52</v>
      </c>
      <c r="H23" s="48">
        <v>1</v>
      </c>
      <c r="I23" s="31"/>
      <c r="J23" s="34">
        <f t="shared" si="0"/>
        <v>0</v>
      </c>
      <c r="K23" s="32"/>
      <c r="L23" s="34">
        <v>3</v>
      </c>
    </row>
    <row r="24" spans="1:14" ht="15.75" thickBot="1" x14ac:dyDescent="0.3">
      <c r="A24" s="44" t="s">
        <v>411</v>
      </c>
      <c r="B24" s="30"/>
      <c r="C24" s="17"/>
      <c r="D24" s="51"/>
      <c r="F24" s="18" t="s">
        <v>128</v>
      </c>
      <c r="G24" s="19" t="s">
        <v>416</v>
      </c>
      <c r="H24" s="48">
        <v>1</v>
      </c>
      <c r="I24" s="31"/>
      <c r="J24" s="34">
        <f t="shared" si="0"/>
        <v>0</v>
      </c>
      <c r="K24" s="32"/>
      <c r="L24" s="34">
        <v>5</v>
      </c>
    </row>
    <row r="25" spans="1:14" ht="15" thickBot="1" x14ac:dyDescent="0.25">
      <c r="A25" s="47" t="s">
        <v>20</v>
      </c>
      <c r="B25" s="20">
        <f>B19-B24</f>
        <v>0</v>
      </c>
      <c r="C25" s="20"/>
      <c r="D25" s="48"/>
      <c r="F25" s="18" t="s">
        <v>128</v>
      </c>
      <c r="G25" s="19" t="s">
        <v>110</v>
      </c>
      <c r="H25" s="48">
        <v>1</v>
      </c>
      <c r="I25" s="31"/>
      <c r="J25" s="34">
        <f t="shared" si="0"/>
        <v>0</v>
      </c>
      <c r="K25" s="32"/>
      <c r="L25" s="34">
        <v>8.8000000000000007</v>
      </c>
      <c r="N25" s="11" t="s">
        <v>111</v>
      </c>
    </row>
    <row r="26" spans="1:14" ht="15" thickBot="1" x14ac:dyDescent="0.25">
      <c r="A26" s="47" t="s">
        <v>70</v>
      </c>
      <c r="B26" s="20">
        <f>B22</f>
        <v>0</v>
      </c>
      <c r="C26" s="20"/>
      <c r="D26" s="48"/>
      <c r="F26" s="18" t="s">
        <v>128</v>
      </c>
      <c r="G26" s="19" t="s">
        <v>100</v>
      </c>
      <c r="H26" s="48">
        <v>1</v>
      </c>
      <c r="I26" s="31"/>
      <c r="J26" s="34">
        <f t="shared" si="0"/>
        <v>0</v>
      </c>
      <c r="K26" s="32"/>
      <c r="L26" s="34">
        <v>5</v>
      </c>
    </row>
    <row r="27" spans="1:14" ht="18.75" thickBot="1" x14ac:dyDescent="0.3">
      <c r="A27" s="43" t="s">
        <v>24</v>
      </c>
      <c r="B27" s="224">
        <f>B26-B24</f>
        <v>0</v>
      </c>
      <c r="C27" s="68"/>
      <c r="D27" s="69"/>
      <c r="F27" s="156" t="s">
        <v>128</v>
      </c>
      <c r="G27" s="22" t="s">
        <v>102</v>
      </c>
      <c r="H27" s="50">
        <v>1</v>
      </c>
      <c r="I27" s="31"/>
      <c r="J27" s="35">
        <f t="shared" si="0"/>
        <v>0</v>
      </c>
      <c r="K27" s="32"/>
      <c r="L27" s="35">
        <v>5</v>
      </c>
    </row>
    <row r="28" spans="1:14" ht="15" thickBot="1" x14ac:dyDescent="0.25">
      <c r="F28" s="18" t="s">
        <v>129</v>
      </c>
      <c r="G28" s="19" t="s">
        <v>105</v>
      </c>
      <c r="H28" s="20">
        <v>1</v>
      </c>
      <c r="I28" s="31"/>
      <c r="J28" s="21">
        <f t="shared" si="0"/>
        <v>0</v>
      </c>
      <c r="K28" s="32"/>
      <c r="L28" s="33"/>
    </row>
    <row r="29" spans="1:14" ht="15.75" thickBot="1" x14ac:dyDescent="0.3">
      <c r="A29" s="223" t="s">
        <v>418</v>
      </c>
      <c r="B29" s="58">
        <f>J47</f>
        <v>0</v>
      </c>
      <c r="F29" s="18" t="s">
        <v>129</v>
      </c>
      <c r="G29" s="19" t="s">
        <v>417</v>
      </c>
      <c r="H29" s="20">
        <v>1</v>
      </c>
      <c r="I29" s="31"/>
      <c r="J29" s="21">
        <f t="shared" si="0"/>
        <v>0</v>
      </c>
      <c r="K29" s="32"/>
      <c r="L29" s="34"/>
    </row>
    <row r="30" spans="1:14" ht="15.75" thickBot="1" x14ac:dyDescent="0.3">
      <c r="A30" s="13"/>
      <c r="B30" s="14"/>
      <c r="F30" s="18" t="s">
        <v>129</v>
      </c>
      <c r="G30" s="19" t="s">
        <v>42</v>
      </c>
      <c r="H30" s="20">
        <v>1</v>
      </c>
      <c r="I30" s="31"/>
      <c r="J30" s="21">
        <f t="shared" si="0"/>
        <v>0</v>
      </c>
      <c r="K30" s="32"/>
      <c r="L30" s="34"/>
    </row>
    <row r="31" spans="1:14" ht="15.75" thickBot="1" x14ac:dyDescent="0.3">
      <c r="A31" s="44" t="s">
        <v>26</v>
      </c>
      <c r="B31" s="71">
        <f>C12-B29</f>
        <v>0</v>
      </c>
      <c r="F31" s="18" t="s">
        <v>129</v>
      </c>
      <c r="G31" s="19" t="s">
        <v>43</v>
      </c>
      <c r="H31" s="20">
        <v>1</v>
      </c>
      <c r="I31" s="31"/>
      <c r="J31" s="21">
        <f t="shared" si="0"/>
        <v>0</v>
      </c>
      <c r="K31" s="32"/>
      <c r="L31" s="34"/>
    </row>
    <row r="32" spans="1:14" ht="15.75" thickBot="1" x14ac:dyDescent="0.3">
      <c r="A32" s="44" t="s">
        <v>152</v>
      </c>
      <c r="B32" s="58">
        <f>'Income per household member'!T17</f>
        <v>0</v>
      </c>
      <c r="F32" s="18" t="s">
        <v>129</v>
      </c>
      <c r="G32" s="19" t="s">
        <v>106</v>
      </c>
      <c r="H32" s="20">
        <v>1</v>
      </c>
      <c r="I32" s="31"/>
      <c r="J32" s="21">
        <f t="shared" si="0"/>
        <v>0</v>
      </c>
      <c r="K32" s="32"/>
      <c r="L32" s="34"/>
    </row>
    <row r="33" spans="1:12" ht="15.75" thickBot="1" x14ac:dyDescent="0.3">
      <c r="A33" s="223" t="s">
        <v>419</v>
      </c>
      <c r="B33" s="55">
        <f>B31+B32</f>
        <v>0</v>
      </c>
      <c r="F33" s="18" t="s">
        <v>129</v>
      </c>
      <c r="G33" s="19" t="s">
        <v>107</v>
      </c>
      <c r="H33" s="20">
        <v>1</v>
      </c>
      <c r="I33" s="31"/>
      <c r="J33" s="21">
        <f t="shared" si="0"/>
        <v>0</v>
      </c>
      <c r="K33" s="32"/>
      <c r="L33" s="34"/>
    </row>
    <row r="34" spans="1:12" ht="15" thickBot="1" x14ac:dyDescent="0.25">
      <c r="F34" s="18" t="s">
        <v>129</v>
      </c>
      <c r="G34" s="19" t="s">
        <v>120</v>
      </c>
      <c r="H34" s="20">
        <v>1</v>
      </c>
      <c r="I34" s="31"/>
      <c r="J34" s="21">
        <f t="shared" si="0"/>
        <v>0</v>
      </c>
      <c r="K34" s="32"/>
      <c r="L34" s="34"/>
    </row>
    <row r="35" spans="1:12" ht="15" thickBot="1" x14ac:dyDescent="0.25">
      <c r="F35" s="18" t="s">
        <v>129</v>
      </c>
      <c r="G35" s="19" t="s">
        <v>88</v>
      </c>
      <c r="H35" s="20">
        <v>1</v>
      </c>
      <c r="I35" s="31"/>
      <c r="J35" s="21">
        <f t="shared" si="0"/>
        <v>0</v>
      </c>
      <c r="K35" s="32"/>
      <c r="L35" s="34"/>
    </row>
    <row r="36" spans="1:12" ht="15" thickBot="1" x14ac:dyDescent="0.25">
      <c r="F36" s="18" t="s">
        <v>129</v>
      </c>
      <c r="G36" s="19" t="s">
        <v>104</v>
      </c>
      <c r="H36" s="20">
        <v>1</v>
      </c>
      <c r="I36" s="31"/>
      <c r="J36" s="21">
        <f t="shared" si="0"/>
        <v>0</v>
      </c>
      <c r="K36" s="32"/>
      <c r="L36" s="34"/>
    </row>
    <row r="37" spans="1:12" ht="15" thickBot="1" x14ac:dyDescent="0.25">
      <c r="F37" s="18" t="s">
        <v>129</v>
      </c>
      <c r="G37" s="19" t="s">
        <v>87</v>
      </c>
      <c r="H37" s="20">
        <v>1</v>
      </c>
      <c r="I37" s="31"/>
      <c r="J37" s="21">
        <f t="shared" si="0"/>
        <v>0</v>
      </c>
      <c r="K37" s="32"/>
      <c r="L37" s="34"/>
    </row>
    <row r="38" spans="1:12" ht="15" thickBot="1" x14ac:dyDescent="0.25">
      <c r="F38" s="18" t="s">
        <v>129</v>
      </c>
      <c r="G38" s="19" t="s">
        <v>103</v>
      </c>
      <c r="H38" s="20">
        <v>1</v>
      </c>
      <c r="I38" s="31"/>
      <c r="J38" s="21">
        <f t="shared" si="0"/>
        <v>0</v>
      </c>
      <c r="K38" s="32"/>
      <c r="L38" s="34"/>
    </row>
    <row r="39" spans="1:12" ht="15" thickBot="1" x14ac:dyDescent="0.25">
      <c r="F39" s="18" t="s">
        <v>129</v>
      </c>
      <c r="G39" s="19" t="s">
        <v>109</v>
      </c>
      <c r="H39" s="20">
        <v>1</v>
      </c>
      <c r="I39" s="31"/>
      <c r="J39" s="21">
        <f t="shared" si="0"/>
        <v>0</v>
      </c>
      <c r="K39" s="32"/>
      <c r="L39" s="34"/>
    </row>
    <row r="40" spans="1:12" ht="15" thickBot="1" x14ac:dyDescent="0.25">
      <c r="F40" s="18" t="s">
        <v>129</v>
      </c>
      <c r="G40" s="19" t="s">
        <v>99</v>
      </c>
      <c r="H40" s="20">
        <v>1</v>
      </c>
      <c r="I40" s="31"/>
      <c r="J40" s="21">
        <f t="shared" si="0"/>
        <v>0</v>
      </c>
      <c r="K40" s="12"/>
      <c r="L40" s="34"/>
    </row>
    <row r="41" spans="1:12" ht="15" thickBot="1" x14ac:dyDescent="0.25">
      <c r="F41" s="18" t="s">
        <v>129</v>
      </c>
      <c r="G41" s="19" t="s">
        <v>95</v>
      </c>
      <c r="H41" s="20">
        <v>1</v>
      </c>
      <c r="I41" s="31"/>
      <c r="J41" s="21">
        <f t="shared" si="0"/>
        <v>0</v>
      </c>
      <c r="K41" s="12"/>
      <c r="L41" s="36"/>
    </row>
    <row r="42" spans="1:12" ht="15" thickBot="1" x14ac:dyDescent="0.25">
      <c r="F42" s="18" t="s">
        <v>129</v>
      </c>
      <c r="G42" s="19" t="s">
        <v>47</v>
      </c>
      <c r="H42" s="20">
        <v>1</v>
      </c>
      <c r="I42" s="31"/>
      <c r="J42" s="21">
        <f t="shared" si="0"/>
        <v>0</v>
      </c>
      <c r="K42" s="12"/>
      <c r="L42" s="36"/>
    </row>
    <row r="43" spans="1:12" ht="15" thickBot="1" x14ac:dyDescent="0.25">
      <c r="F43" s="18" t="s">
        <v>129</v>
      </c>
      <c r="G43" s="19" t="s">
        <v>298</v>
      </c>
      <c r="H43" s="20">
        <v>1</v>
      </c>
      <c r="I43" s="31"/>
      <c r="J43" s="21">
        <f t="shared" si="0"/>
        <v>0</v>
      </c>
      <c r="K43" s="12"/>
      <c r="L43" s="36"/>
    </row>
    <row r="44" spans="1:12" ht="15" thickBot="1" x14ac:dyDescent="0.25">
      <c r="F44" s="18" t="s">
        <v>129</v>
      </c>
      <c r="G44" s="19" t="s">
        <v>299</v>
      </c>
      <c r="H44" s="20">
        <v>1</v>
      </c>
      <c r="I44" s="31"/>
      <c r="J44" s="21">
        <f t="shared" si="0"/>
        <v>0</v>
      </c>
      <c r="L44" s="36"/>
    </row>
    <row r="45" spans="1:12" ht="15" thickBot="1" x14ac:dyDescent="0.25">
      <c r="F45" s="18" t="s">
        <v>129</v>
      </c>
      <c r="G45" s="19" t="s">
        <v>96</v>
      </c>
      <c r="H45" s="20">
        <v>1</v>
      </c>
      <c r="I45" s="31"/>
      <c r="J45" s="21">
        <f t="shared" si="0"/>
        <v>0</v>
      </c>
      <c r="L45" s="37"/>
    </row>
    <row r="46" spans="1:12" ht="15" thickBot="1" x14ac:dyDescent="0.25">
      <c r="F46" s="18" t="s">
        <v>129</v>
      </c>
      <c r="G46" s="22" t="s">
        <v>115</v>
      </c>
      <c r="H46" s="23">
        <v>1</v>
      </c>
      <c r="I46" s="31"/>
      <c r="J46" s="24">
        <f t="shared" si="0"/>
        <v>0</v>
      </c>
      <c r="L46" s="38"/>
    </row>
    <row r="47" spans="1:12" ht="15" thickBot="1" x14ac:dyDescent="0.25">
      <c r="F47" s="59"/>
      <c r="G47" s="40" t="s">
        <v>41</v>
      </c>
      <c r="H47" s="41"/>
      <c r="I47" s="26"/>
      <c r="J47" s="56">
        <f>SUM(J2:J46)</f>
        <v>0</v>
      </c>
      <c r="L47" s="60"/>
    </row>
    <row r="48" spans="1:12" x14ac:dyDescent="0.2">
      <c r="H48" s="11"/>
    </row>
  </sheetData>
  <sortState ref="B5:F22">
    <sortCondition ref="B5:B22"/>
    <sortCondition ref="E5:E22"/>
  </sortState>
  <mergeCells count="1">
    <mergeCell ref="F1:G1"/>
  </mergeCells>
  <conditionalFormatting sqref="B31 K39:K43 L40:L44">
    <cfRule type="cellIs" dxfId="1" priority="3" operator="lessThan">
      <formula>0</formula>
    </cfRule>
  </conditionalFormatting>
  <conditionalFormatting sqref="B33">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R28"/>
  <sheetViews>
    <sheetView workbookViewId="0">
      <pane ySplit="1" topLeftCell="A2" activePane="bottomLeft" state="frozenSplit"/>
      <selection pane="bottomLeft" activeCell="B27" sqref="B27"/>
    </sheetView>
  </sheetViews>
  <sheetFormatPr defaultRowHeight="15" x14ac:dyDescent="0.25"/>
  <cols>
    <col min="1" max="1" width="53.28515625" customWidth="1"/>
    <col min="2" max="2" width="14" bestFit="1" customWidth="1"/>
    <col min="3" max="3" width="58.7109375" customWidth="1"/>
    <col min="4" max="4" width="5.85546875" customWidth="1"/>
    <col min="5" max="16" width="9.140625" customWidth="1"/>
    <col min="17" max="17" width="14" customWidth="1"/>
    <col min="18" max="19" width="9.140625" customWidth="1"/>
  </cols>
  <sheetData>
    <row r="1" spans="1:18" ht="15.75" thickBot="1" x14ac:dyDescent="0.3">
      <c r="A1" s="193">
        <f>F28/E18</f>
        <v>0</v>
      </c>
      <c r="B1" s="105" t="s">
        <v>222</v>
      </c>
      <c r="C1" s="103" t="s">
        <v>191</v>
      </c>
      <c r="D1" s="104" t="s">
        <v>228</v>
      </c>
      <c r="E1" t="s">
        <v>227</v>
      </c>
      <c r="F1" s="118" t="s">
        <v>229</v>
      </c>
      <c r="R1">
        <v>24</v>
      </c>
    </row>
    <row r="2" spans="1:18" ht="15.75" thickBot="1" x14ac:dyDescent="0.3">
      <c r="A2" s="110" t="s">
        <v>163</v>
      </c>
      <c r="B2" s="99"/>
      <c r="C2" s="106"/>
      <c r="D2" s="104"/>
      <c r="Q2" t="s">
        <v>189</v>
      </c>
      <c r="R2">
        <f>COUNTIF(B$3:B$27,Q2)</f>
        <v>0</v>
      </c>
    </row>
    <row r="3" spans="1:18" ht="15.75" thickBot="1" x14ac:dyDescent="0.3">
      <c r="A3" s="107" t="s">
        <v>223</v>
      </c>
      <c r="B3" s="112" t="s">
        <v>190</v>
      </c>
      <c r="C3" s="113"/>
      <c r="D3" s="9">
        <f>IF(B3="Yes",1,0)</f>
        <v>0</v>
      </c>
      <c r="Q3" t="s">
        <v>190</v>
      </c>
      <c r="R3">
        <f>COUNTIF(B$3:B$27,Q3)</f>
        <v>15</v>
      </c>
    </row>
    <row r="4" spans="1:18" ht="15.75" thickBot="1" x14ac:dyDescent="0.3">
      <c r="A4" s="108" t="s">
        <v>206</v>
      </c>
      <c r="B4" s="112" t="s">
        <v>190</v>
      </c>
      <c r="C4" s="185"/>
      <c r="D4" s="9">
        <f t="shared" ref="D4:D27" si="0">IF(B4="Yes",1,0)</f>
        <v>0</v>
      </c>
      <c r="Q4" t="s">
        <v>224</v>
      </c>
      <c r="R4">
        <f>COUNTIF(B$3:B$27,Q4)</f>
        <v>8</v>
      </c>
    </row>
    <row r="5" spans="1:18" ht="15.75" thickBot="1" x14ac:dyDescent="0.3">
      <c r="A5" s="108" t="s">
        <v>164</v>
      </c>
      <c r="B5" s="112" t="s">
        <v>190</v>
      </c>
      <c r="C5" s="185"/>
      <c r="D5" s="9">
        <f t="shared" si="0"/>
        <v>0</v>
      </c>
      <c r="E5">
        <v>5</v>
      </c>
      <c r="F5">
        <f t="shared" ref="F5:F27" si="1">D5*E5</f>
        <v>0</v>
      </c>
    </row>
    <row r="6" spans="1:18" ht="15.75" thickBot="1" x14ac:dyDescent="0.3">
      <c r="A6" s="108" t="s">
        <v>97</v>
      </c>
      <c r="B6" s="112" t="s">
        <v>190</v>
      </c>
      <c r="C6" s="185"/>
      <c r="D6" s="9">
        <f t="shared" si="0"/>
        <v>0</v>
      </c>
      <c r="E6">
        <v>10</v>
      </c>
      <c r="F6">
        <f t="shared" si="1"/>
        <v>0</v>
      </c>
    </row>
    <row r="7" spans="1:18" ht="15.75" thickBot="1" x14ac:dyDescent="0.3">
      <c r="A7" s="108" t="s">
        <v>155</v>
      </c>
      <c r="B7" s="112" t="s">
        <v>190</v>
      </c>
      <c r="C7" s="185"/>
      <c r="D7" s="9">
        <f t="shared" si="0"/>
        <v>0</v>
      </c>
      <c r="E7">
        <v>15</v>
      </c>
      <c r="F7">
        <f t="shared" si="1"/>
        <v>0</v>
      </c>
    </row>
    <row r="8" spans="1:18" ht="15.75" thickBot="1" x14ac:dyDescent="0.3">
      <c r="A8" s="108" t="s">
        <v>270</v>
      </c>
      <c r="B8" s="112" t="s">
        <v>190</v>
      </c>
      <c r="C8" s="185"/>
      <c r="D8" s="9">
        <f t="shared" si="0"/>
        <v>0</v>
      </c>
      <c r="E8">
        <v>20</v>
      </c>
      <c r="F8">
        <f t="shared" si="1"/>
        <v>0</v>
      </c>
    </row>
    <row r="9" spans="1:18" ht="15.75" thickBot="1" x14ac:dyDescent="0.3">
      <c r="A9" s="108" t="s">
        <v>156</v>
      </c>
      <c r="B9" s="112" t="s">
        <v>190</v>
      </c>
      <c r="C9" s="186"/>
      <c r="D9" s="9">
        <f t="shared" si="0"/>
        <v>0</v>
      </c>
      <c r="E9">
        <v>15</v>
      </c>
      <c r="F9">
        <f t="shared" si="1"/>
        <v>0</v>
      </c>
    </row>
    <row r="10" spans="1:18" ht="15.75" thickBot="1" x14ac:dyDescent="0.3">
      <c r="A10" s="108" t="s">
        <v>157</v>
      </c>
      <c r="B10" s="112" t="s">
        <v>190</v>
      </c>
      <c r="C10" s="186"/>
      <c r="D10" s="9">
        <f t="shared" si="0"/>
        <v>0</v>
      </c>
      <c r="E10">
        <v>10</v>
      </c>
      <c r="F10">
        <f t="shared" si="1"/>
        <v>0</v>
      </c>
    </row>
    <row r="11" spans="1:18" ht="15.75" thickBot="1" x14ac:dyDescent="0.3">
      <c r="A11" s="108" t="s">
        <v>241</v>
      </c>
      <c r="B11" s="112" t="s">
        <v>190</v>
      </c>
      <c r="C11" s="186"/>
      <c r="D11" s="9">
        <f t="shared" ref="D11" si="2">IF(B11="Yes",1,0)</f>
        <v>0</v>
      </c>
      <c r="E11">
        <v>10</v>
      </c>
      <c r="F11">
        <f t="shared" ref="F11" si="3">D11*E11</f>
        <v>0</v>
      </c>
    </row>
    <row r="12" spans="1:18" ht="15.75" thickBot="1" x14ac:dyDescent="0.3">
      <c r="A12" s="108" t="s">
        <v>158</v>
      </c>
      <c r="B12" s="112" t="s">
        <v>190</v>
      </c>
      <c r="C12" s="186"/>
      <c r="D12" s="9">
        <f t="shared" si="0"/>
        <v>0</v>
      </c>
      <c r="E12">
        <v>10</v>
      </c>
      <c r="F12">
        <f t="shared" si="1"/>
        <v>0</v>
      </c>
    </row>
    <row r="13" spans="1:18" ht="15.75" thickBot="1" x14ac:dyDescent="0.3">
      <c r="A13" s="108" t="s">
        <v>331</v>
      </c>
      <c r="B13" s="112" t="s">
        <v>190</v>
      </c>
      <c r="C13" s="186"/>
      <c r="D13" s="9">
        <f t="shared" si="0"/>
        <v>0</v>
      </c>
      <c r="E13">
        <v>20</v>
      </c>
      <c r="F13">
        <f t="shared" si="1"/>
        <v>0</v>
      </c>
    </row>
    <row r="14" spans="1:18" ht="15.75" thickBot="1" x14ac:dyDescent="0.3">
      <c r="A14" s="175" t="s">
        <v>333</v>
      </c>
      <c r="B14" s="112" t="s">
        <v>190</v>
      </c>
      <c r="C14" s="187"/>
      <c r="D14" s="9">
        <f t="shared" ref="D14:D15" si="4">IF(B14="Yes",1,0)</f>
        <v>0</v>
      </c>
      <c r="E14">
        <v>15</v>
      </c>
      <c r="F14">
        <f t="shared" ref="F14:F15" si="5">D14*E14</f>
        <v>0</v>
      </c>
    </row>
    <row r="15" spans="1:18" ht="15.75" thickBot="1" x14ac:dyDescent="0.3">
      <c r="A15" s="175" t="s">
        <v>332</v>
      </c>
      <c r="B15" s="112" t="s">
        <v>190</v>
      </c>
      <c r="C15" s="187"/>
      <c r="D15" s="9">
        <f t="shared" si="4"/>
        <v>0</v>
      </c>
      <c r="E15">
        <v>10</v>
      </c>
      <c r="F15">
        <f t="shared" si="5"/>
        <v>0</v>
      </c>
    </row>
    <row r="16" spans="1:18" ht="15.75" thickBot="1" x14ac:dyDescent="0.3">
      <c r="A16" s="175" t="s">
        <v>330</v>
      </c>
      <c r="B16" s="112" t="s">
        <v>190</v>
      </c>
      <c r="C16" s="187"/>
      <c r="D16" s="9">
        <f t="shared" ref="D16" si="6">IF(B16="Yes",1,0)</f>
        <v>0</v>
      </c>
      <c r="E16">
        <v>20</v>
      </c>
      <c r="F16">
        <f t="shared" ref="F16" si="7">D16*E16</f>
        <v>0</v>
      </c>
    </row>
    <row r="17" spans="1:6" ht="15.75" thickBot="1" x14ac:dyDescent="0.3">
      <c r="A17" s="109" t="s">
        <v>159</v>
      </c>
      <c r="B17" s="112" t="s">
        <v>190</v>
      </c>
      <c r="C17" s="188"/>
      <c r="D17" s="9">
        <f t="shared" si="0"/>
        <v>0</v>
      </c>
      <c r="E17">
        <v>10</v>
      </c>
      <c r="F17">
        <f t="shared" si="1"/>
        <v>0</v>
      </c>
    </row>
    <row r="18" spans="1:6" ht="15.75" thickBot="1" x14ac:dyDescent="0.3">
      <c r="A18" s="80"/>
      <c r="B18" s="96" t="s">
        <v>222</v>
      </c>
      <c r="C18" s="106" t="s">
        <v>191</v>
      </c>
      <c r="D18" s="9"/>
      <c r="E18">
        <f>SUM(E5:E17)</f>
        <v>170</v>
      </c>
    </row>
    <row r="19" spans="1:6" ht="15.75" thickBot="1" x14ac:dyDescent="0.3">
      <c r="A19" s="121" t="s">
        <v>165</v>
      </c>
      <c r="B19" s="122"/>
      <c r="C19" s="121"/>
      <c r="D19" s="9"/>
    </row>
    <row r="20" spans="1:6" ht="15.75" thickBot="1" x14ac:dyDescent="0.3">
      <c r="A20" s="107" t="s">
        <v>166</v>
      </c>
      <c r="B20" s="113" t="s">
        <v>224</v>
      </c>
      <c r="C20" s="113"/>
      <c r="D20" s="9">
        <f t="shared" si="0"/>
        <v>0</v>
      </c>
      <c r="E20">
        <v>-15</v>
      </c>
      <c r="F20">
        <f t="shared" si="1"/>
        <v>0</v>
      </c>
    </row>
    <row r="21" spans="1:6" ht="15.75" thickBot="1" x14ac:dyDescent="0.3">
      <c r="A21" s="108" t="s">
        <v>204</v>
      </c>
      <c r="B21" s="113" t="s">
        <v>224</v>
      </c>
      <c r="C21" s="186"/>
      <c r="D21" s="9">
        <f t="shared" si="0"/>
        <v>0</v>
      </c>
      <c r="E21">
        <v>-15</v>
      </c>
      <c r="F21">
        <f t="shared" si="1"/>
        <v>0</v>
      </c>
    </row>
    <row r="22" spans="1:6" ht="15.75" thickBot="1" x14ac:dyDescent="0.3">
      <c r="A22" s="108" t="s">
        <v>263</v>
      </c>
      <c r="B22" s="113" t="s">
        <v>224</v>
      </c>
      <c r="C22" s="186"/>
      <c r="D22" s="9">
        <f t="shared" ref="D22" si="8">IF(B22="Yes",1,0)</f>
        <v>0</v>
      </c>
      <c r="E22">
        <v>-20</v>
      </c>
      <c r="F22">
        <f t="shared" ref="F22" si="9">D22*E22</f>
        <v>0</v>
      </c>
    </row>
    <row r="23" spans="1:6" ht="15.75" thickBot="1" x14ac:dyDescent="0.3">
      <c r="A23" s="134" t="s">
        <v>242</v>
      </c>
      <c r="B23" s="113" t="s">
        <v>224</v>
      </c>
      <c r="C23" s="186"/>
      <c r="D23" s="9">
        <f t="shared" ref="D23" si="10">IF(B23="Yes",1,0)</f>
        <v>0</v>
      </c>
      <c r="E23">
        <v>-10</v>
      </c>
      <c r="F23">
        <f t="shared" ref="F23" si="11">D23*E23</f>
        <v>0</v>
      </c>
    </row>
    <row r="24" spans="1:6" ht="15.75" thickBot="1" x14ac:dyDescent="0.3">
      <c r="A24" s="108" t="s">
        <v>167</v>
      </c>
      <c r="B24" s="113" t="s">
        <v>224</v>
      </c>
      <c r="C24" s="186"/>
      <c r="D24" s="9">
        <f t="shared" si="0"/>
        <v>0</v>
      </c>
      <c r="E24">
        <v>-15</v>
      </c>
      <c r="F24">
        <f t="shared" si="1"/>
        <v>0</v>
      </c>
    </row>
    <row r="25" spans="1:6" ht="15.75" thickBot="1" x14ac:dyDescent="0.3">
      <c r="A25" s="108" t="s">
        <v>168</v>
      </c>
      <c r="B25" s="113" t="s">
        <v>224</v>
      </c>
      <c r="C25" s="186"/>
      <c r="D25" s="9">
        <f t="shared" si="0"/>
        <v>0</v>
      </c>
      <c r="E25">
        <v>-15</v>
      </c>
      <c r="F25">
        <f t="shared" si="1"/>
        <v>0</v>
      </c>
    </row>
    <row r="26" spans="1:6" ht="15.75" thickBot="1" x14ac:dyDescent="0.3">
      <c r="A26" s="108" t="s">
        <v>169</v>
      </c>
      <c r="B26" s="113" t="s">
        <v>224</v>
      </c>
      <c r="C26" s="186"/>
      <c r="D26" s="9">
        <f t="shared" si="0"/>
        <v>0</v>
      </c>
      <c r="E26">
        <v>-20</v>
      </c>
      <c r="F26">
        <f t="shared" si="1"/>
        <v>0</v>
      </c>
    </row>
    <row r="27" spans="1:6" ht="15.75" thickBot="1" x14ac:dyDescent="0.3">
      <c r="A27" s="144" t="s">
        <v>260</v>
      </c>
      <c r="B27" s="114" t="s">
        <v>224</v>
      </c>
      <c r="C27" s="188"/>
      <c r="D27" s="9">
        <f t="shared" si="0"/>
        <v>0</v>
      </c>
      <c r="E27">
        <v>-15</v>
      </c>
      <c r="F27">
        <f t="shared" si="1"/>
        <v>0</v>
      </c>
    </row>
    <row r="28" spans="1:6" x14ac:dyDescent="0.25">
      <c r="F28">
        <f>SUM(F3:F27)</f>
        <v>0</v>
      </c>
    </row>
  </sheetData>
  <dataValidations count="1">
    <dataValidation type="list" allowBlank="1" showInputMessage="1" showErrorMessage="1" sqref="B20:B27 B3:B17">
      <formula1>$Q$2:$Q$4</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41"/>
  <sheetViews>
    <sheetView workbookViewId="0">
      <pane ySplit="1" topLeftCell="A5" activePane="bottomLeft" state="frozenSplit"/>
      <selection pane="bottomLeft" activeCell="B23" sqref="B23"/>
    </sheetView>
  </sheetViews>
  <sheetFormatPr defaultRowHeight="15" x14ac:dyDescent="0.25"/>
  <cols>
    <col min="1" max="1" width="44" customWidth="1"/>
    <col min="2" max="2" width="17" customWidth="1"/>
    <col min="3" max="3" width="54" bestFit="1" customWidth="1"/>
    <col min="4" max="23" width="9.140625" customWidth="1"/>
  </cols>
  <sheetData>
    <row r="1" spans="1:17" s="9" customFormat="1" ht="15.75" thickBot="1" x14ac:dyDescent="0.3">
      <c r="A1" s="194">
        <f>F27/E16</f>
        <v>0</v>
      </c>
      <c r="B1" s="106" t="s">
        <v>222</v>
      </c>
      <c r="C1" s="117" t="s">
        <v>191</v>
      </c>
      <c r="D1" s="104" t="s">
        <v>228</v>
      </c>
      <c r="E1" t="s">
        <v>227</v>
      </c>
      <c r="F1" s="118" t="s">
        <v>229</v>
      </c>
      <c r="Q1">
        <v>20</v>
      </c>
    </row>
    <row r="2" spans="1:17" s="104" customFormat="1" ht="15.75" thickBot="1" x14ac:dyDescent="0.3">
      <c r="A2" s="96" t="s">
        <v>205</v>
      </c>
      <c r="B2" s="110"/>
      <c r="C2" s="103"/>
      <c r="E2"/>
      <c r="F2"/>
      <c r="P2" s="115" t="s">
        <v>189</v>
      </c>
      <c r="Q2">
        <f>COUNTIF(B$3:B$31,P2)</f>
        <v>0</v>
      </c>
    </row>
    <row r="3" spans="1:17" s="9" customFormat="1" ht="15.75" thickBot="1" x14ac:dyDescent="0.3">
      <c r="A3" s="100" t="s">
        <v>170</v>
      </c>
      <c r="B3" s="113" t="s">
        <v>190</v>
      </c>
      <c r="C3" s="189"/>
      <c r="D3" s="9">
        <f>IF(B3="Yes",1,0)</f>
        <v>0</v>
      </c>
      <c r="E3">
        <v>5</v>
      </c>
      <c r="F3">
        <f>D3*E3</f>
        <v>0</v>
      </c>
      <c r="P3" s="9" t="s">
        <v>190</v>
      </c>
      <c r="Q3">
        <f t="shared" ref="Q3:Q4" si="0">COUNTIF(B$3:B$31,P3)</f>
        <v>13</v>
      </c>
    </row>
    <row r="4" spans="1:17" s="9" customFormat="1" ht="15.75" thickBot="1" x14ac:dyDescent="0.3">
      <c r="A4" s="101" t="s">
        <v>171</v>
      </c>
      <c r="B4" s="113" t="s">
        <v>190</v>
      </c>
      <c r="C4" s="190"/>
      <c r="D4" s="9">
        <f t="shared" ref="D4:D13" si="1">IF(B4="Yes",1,0)</f>
        <v>0</v>
      </c>
      <c r="E4">
        <v>5</v>
      </c>
      <c r="F4">
        <f t="shared" ref="F4:F13" si="2">D4*E4</f>
        <v>0</v>
      </c>
      <c r="P4" s="9" t="s">
        <v>225</v>
      </c>
      <c r="Q4">
        <f t="shared" si="0"/>
        <v>8</v>
      </c>
    </row>
    <row r="5" spans="1:17" s="9" customFormat="1" ht="15.75" thickBot="1" x14ac:dyDescent="0.3">
      <c r="A5" s="101" t="s">
        <v>172</v>
      </c>
      <c r="B5" s="113" t="s">
        <v>190</v>
      </c>
      <c r="C5" s="190"/>
      <c r="D5" s="9">
        <f t="shared" si="1"/>
        <v>0</v>
      </c>
      <c r="E5">
        <v>5</v>
      </c>
      <c r="F5">
        <f t="shared" si="2"/>
        <v>0</v>
      </c>
    </row>
    <row r="6" spans="1:17" s="9" customFormat="1" ht="15.75" thickBot="1" x14ac:dyDescent="0.3">
      <c r="A6" s="101" t="s">
        <v>173</v>
      </c>
      <c r="B6" s="113" t="s">
        <v>190</v>
      </c>
      <c r="C6" s="190"/>
      <c r="D6" s="9">
        <f t="shared" si="1"/>
        <v>0</v>
      </c>
      <c r="E6">
        <v>5</v>
      </c>
      <c r="F6">
        <f t="shared" si="2"/>
        <v>0</v>
      </c>
    </row>
    <row r="7" spans="1:17" s="9" customFormat="1" ht="15.75" thickBot="1" x14ac:dyDescent="0.3">
      <c r="A7" s="101" t="s">
        <v>174</v>
      </c>
      <c r="B7" s="113" t="s">
        <v>190</v>
      </c>
      <c r="C7" s="190"/>
      <c r="D7" s="9">
        <f t="shared" si="1"/>
        <v>0</v>
      </c>
      <c r="E7">
        <v>5</v>
      </c>
      <c r="F7">
        <f t="shared" si="2"/>
        <v>0</v>
      </c>
    </row>
    <row r="8" spans="1:17" s="9" customFormat="1" ht="15.75" thickBot="1" x14ac:dyDescent="0.3">
      <c r="A8" s="101" t="s">
        <v>175</v>
      </c>
      <c r="B8" s="113" t="s">
        <v>190</v>
      </c>
      <c r="C8" s="190"/>
      <c r="D8" s="9">
        <f t="shared" si="1"/>
        <v>0</v>
      </c>
      <c r="E8">
        <v>5</v>
      </c>
      <c r="F8">
        <f t="shared" si="2"/>
        <v>0</v>
      </c>
    </row>
    <row r="9" spans="1:17" s="9" customFormat="1" ht="15.75" thickBot="1" x14ac:dyDescent="0.3">
      <c r="A9" s="101" t="s">
        <v>176</v>
      </c>
      <c r="B9" s="113" t="s">
        <v>190</v>
      </c>
      <c r="C9" s="190"/>
      <c r="D9" s="9">
        <f t="shared" si="1"/>
        <v>0</v>
      </c>
      <c r="E9">
        <v>5</v>
      </c>
      <c r="F9">
        <f t="shared" si="2"/>
        <v>0</v>
      </c>
    </row>
    <row r="10" spans="1:17" s="9" customFormat="1" ht="15.75" thickBot="1" x14ac:dyDescent="0.3">
      <c r="A10" s="101" t="s">
        <v>177</v>
      </c>
      <c r="B10" s="113" t="s">
        <v>190</v>
      </c>
      <c r="C10" s="190"/>
      <c r="D10" s="9">
        <f t="shared" si="1"/>
        <v>0</v>
      </c>
      <c r="E10">
        <v>15</v>
      </c>
      <c r="F10">
        <f t="shared" si="2"/>
        <v>0</v>
      </c>
    </row>
    <row r="11" spans="1:17" s="9" customFormat="1" ht="15.75" thickBot="1" x14ac:dyDescent="0.3">
      <c r="A11" s="101" t="s">
        <v>178</v>
      </c>
      <c r="B11" s="113" t="s">
        <v>190</v>
      </c>
      <c r="C11" s="190"/>
      <c r="D11" s="9">
        <f t="shared" si="1"/>
        <v>0</v>
      </c>
      <c r="E11">
        <v>15</v>
      </c>
      <c r="F11">
        <f t="shared" si="2"/>
        <v>0</v>
      </c>
    </row>
    <row r="12" spans="1:17" s="9" customFormat="1" ht="15.75" thickBot="1" x14ac:dyDescent="0.3">
      <c r="A12" s="101" t="s">
        <v>179</v>
      </c>
      <c r="B12" s="113" t="s">
        <v>190</v>
      </c>
      <c r="C12" s="190"/>
      <c r="D12" s="9">
        <f t="shared" si="1"/>
        <v>0</v>
      </c>
      <c r="E12">
        <v>15</v>
      </c>
      <c r="F12">
        <f t="shared" si="2"/>
        <v>0</v>
      </c>
    </row>
    <row r="13" spans="1:17" s="9" customFormat="1" ht="15.75" thickBot="1" x14ac:dyDescent="0.3">
      <c r="A13" s="101" t="s">
        <v>217</v>
      </c>
      <c r="B13" s="113" t="s">
        <v>190</v>
      </c>
      <c r="C13" s="190"/>
      <c r="D13" s="9">
        <f t="shared" si="1"/>
        <v>0</v>
      </c>
      <c r="E13">
        <v>10</v>
      </c>
      <c r="F13">
        <f t="shared" si="2"/>
        <v>0</v>
      </c>
    </row>
    <row r="14" spans="1:17" s="9" customFormat="1" ht="15.75" thickBot="1" x14ac:dyDescent="0.3">
      <c r="A14" s="101" t="s">
        <v>180</v>
      </c>
      <c r="B14" s="113" t="s">
        <v>190</v>
      </c>
      <c r="C14" s="190"/>
      <c r="D14" s="9">
        <f t="shared" ref="D14:D25" si="3">IF(B14="Yes",1,0)</f>
        <v>0</v>
      </c>
      <c r="E14">
        <v>5</v>
      </c>
      <c r="F14">
        <f t="shared" ref="F14:F25" si="4">D14*E14</f>
        <v>0</v>
      </c>
    </row>
    <row r="15" spans="1:17" s="9" customFormat="1" ht="15.75" thickBot="1" x14ac:dyDescent="0.3">
      <c r="A15" s="102" t="s">
        <v>181</v>
      </c>
      <c r="B15" s="114" t="s">
        <v>190</v>
      </c>
      <c r="C15" s="191"/>
      <c r="D15" s="9">
        <f t="shared" si="3"/>
        <v>0</v>
      </c>
      <c r="E15">
        <v>5</v>
      </c>
      <c r="F15">
        <f t="shared" si="4"/>
        <v>0</v>
      </c>
    </row>
    <row r="16" spans="1:17" s="9" customFormat="1" ht="15.75" thickBot="1" x14ac:dyDescent="0.3">
      <c r="A16" s="98"/>
      <c r="B16" s="106" t="s">
        <v>222</v>
      </c>
      <c r="C16" s="103" t="s">
        <v>191</v>
      </c>
      <c r="E16">
        <f>SUM(E3:E15)</f>
        <v>100</v>
      </c>
      <c r="F16"/>
    </row>
    <row r="17" spans="1:6" s="104" customFormat="1" ht="15.75" thickBot="1" x14ac:dyDescent="0.3">
      <c r="A17" s="122" t="s">
        <v>188</v>
      </c>
      <c r="B17" s="121"/>
      <c r="C17" s="123"/>
      <c r="D17" s="9"/>
      <c r="E17"/>
      <c r="F17"/>
    </row>
    <row r="18" spans="1:6" s="9" customFormat="1" ht="15.75" thickBot="1" x14ac:dyDescent="0.3">
      <c r="A18" s="100" t="s">
        <v>182</v>
      </c>
      <c r="B18" s="113" t="s">
        <v>225</v>
      </c>
      <c r="C18" s="189"/>
      <c r="D18" s="9">
        <f t="shared" si="3"/>
        <v>0</v>
      </c>
      <c r="E18">
        <v>-10</v>
      </c>
      <c r="F18">
        <f t="shared" si="4"/>
        <v>0</v>
      </c>
    </row>
    <row r="19" spans="1:6" s="9" customFormat="1" ht="15.75" thickBot="1" x14ac:dyDescent="0.3">
      <c r="A19" s="101" t="s">
        <v>183</v>
      </c>
      <c r="B19" s="113" t="s">
        <v>225</v>
      </c>
      <c r="C19" s="190"/>
      <c r="D19" s="9">
        <f t="shared" si="3"/>
        <v>0</v>
      </c>
      <c r="E19">
        <v>-5</v>
      </c>
      <c r="F19">
        <f t="shared" si="4"/>
        <v>0</v>
      </c>
    </row>
    <row r="20" spans="1:6" s="9" customFormat="1" ht="15.75" thickBot="1" x14ac:dyDescent="0.3">
      <c r="A20" s="101" t="s">
        <v>239</v>
      </c>
      <c r="B20" s="113" t="s">
        <v>225</v>
      </c>
      <c r="C20" s="190"/>
      <c r="D20" s="9">
        <f t="shared" ref="D20" si="5">IF(B20="Yes",1,0)</f>
        <v>0</v>
      </c>
      <c r="E20">
        <v>-15</v>
      </c>
      <c r="F20">
        <f t="shared" si="4"/>
        <v>0</v>
      </c>
    </row>
    <row r="21" spans="1:6" s="9" customFormat="1" ht="15.75" thickBot="1" x14ac:dyDescent="0.3">
      <c r="A21" s="101" t="s">
        <v>184</v>
      </c>
      <c r="B21" s="113" t="s">
        <v>225</v>
      </c>
      <c r="C21" s="190"/>
      <c r="D21" s="9">
        <f t="shared" si="3"/>
        <v>0</v>
      </c>
      <c r="E21">
        <v>-10</v>
      </c>
      <c r="F21">
        <f t="shared" si="4"/>
        <v>0</v>
      </c>
    </row>
    <row r="22" spans="1:6" s="9" customFormat="1" ht="15.75" thickBot="1" x14ac:dyDescent="0.3">
      <c r="A22" s="101" t="s">
        <v>263</v>
      </c>
      <c r="B22" s="113" t="s">
        <v>225</v>
      </c>
      <c r="C22" s="190"/>
      <c r="D22" s="9">
        <f t="shared" si="3"/>
        <v>0</v>
      </c>
      <c r="E22">
        <v>-15</v>
      </c>
      <c r="F22">
        <f t="shared" si="4"/>
        <v>0</v>
      </c>
    </row>
    <row r="23" spans="1:6" s="9" customFormat="1" ht="15.75" thickBot="1" x14ac:dyDescent="0.3">
      <c r="A23" s="101" t="s">
        <v>185</v>
      </c>
      <c r="B23" s="113" t="s">
        <v>225</v>
      </c>
      <c r="C23" s="190"/>
      <c r="D23" s="9">
        <f t="shared" si="3"/>
        <v>0</v>
      </c>
      <c r="E23">
        <v>-10</v>
      </c>
      <c r="F23">
        <f t="shared" si="4"/>
        <v>0</v>
      </c>
    </row>
    <row r="24" spans="1:6" s="9" customFormat="1" ht="15.75" thickBot="1" x14ac:dyDescent="0.3">
      <c r="A24" s="101" t="s">
        <v>186</v>
      </c>
      <c r="B24" s="113" t="s">
        <v>225</v>
      </c>
      <c r="C24" s="190"/>
      <c r="D24" s="9">
        <f t="shared" si="3"/>
        <v>0</v>
      </c>
      <c r="E24">
        <v>-15</v>
      </c>
      <c r="F24">
        <f t="shared" si="4"/>
        <v>0</v>
      </c>
    </row>
    <row r="25" spans="1:6" s="9" customFormat="1" ht="15.75" thickBot="1" x14ac:dyDescent="0.3">
      <c r="A25" s="102" t="s">
        <v>187</v>
      </c>
      <c r="B25" s="114" t="s">
        <v>225</v>
      </c>
      <c r="C25" s="191"/>
      <c r="D25" s="9">
        <f t="shared" si="3"/>
        <v>0</v>
      </c>
      <c r="E25">
        <v>-5</v>
      </c>
      <c r="F25">
        <f t="shared" si="4"/>
        <v>0</v>
      </c>
    </row>
    <row r="26" spans="1:6" s="9" customFormat="1" x14ac:dyDescent="0.25"/>
    <row r="27" spans="1:6" s="104" customFormat="1" x14ac:dyDescent="0.25">
      <c r="F27" s="104">
        <f>SUM(F3:F25)</f>
        <v>0</v>
      </c>
    </row>
    <row r="28" spans="1:6" s="9" customFormat="1" x14ac:dyDescent="0.25"/>
    <row r="29" spans="1:6" s="9" customFormat="1" x14ac:dyDescent="0.25"/>
    <row r="30" spans="1:6" s="9" customFormat="1" x14ac:dyDescent="0.25"/>
    <row r="31" spans="1:6" s="9" customFormat="1" x14ac:dyDescent="0.25"/>
    <row r="32" spans="1:6"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sheetData>
  <dataValidations count="1">
    <dataValidation type="list" allowBlank="1" showInputMessage="1" showErrorMessage="1" sqref="B18:B25 B3:B15">
      <formula1>$P$2:$P$4</formula1>
    </dataValidation>
  </dataValidations>
  <pageMargins left="0.70866141732283472" right="0.70866141732283472" top="0.74803149606299213" bottom="0.74803149606299213" header="0.31496062992125984" footer="0.31496062992125984"/>
  <pageSetup paperSize="9" scale="7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Q45"/>
  <sheetViews>
    <sheetView workbookViewId="0">
      <pane ySplit="1" topLeftCell="A23" activePane="bottomLeft" state="frozenSplit"/>
      <selection pane="bottomLeft" activeCell="B43" sqref="B43"/>
    </sheetView>
  </sheetViews>
  <sheetFormatPr defaultRowHeight="15" x14ac:dyDescent="0.25"/>
  <cols>
    <col min="1" max="1" width="50.85546875" customWidth="1"/>
    <col min="2" max="2" width="17.28515625" customWidth="1"/>
    <col min="3" max="3" width="60.5703125" customWidth="1"/>
    <col min="4" max="15" width="9.140625" customWidth="1"/>
    <col min="16" max="16" width="9.140625" style="9" customWidth="1"/>
    <col min="17" max="18" width="9.140625" customWidth="1"/>
  </cols>
  <sheetData>
    <row r="1" spans="1:17" ht="15.75" thickBot="1" x14ac:dyDescent="0.3">
      <c r="A1" s="195">
        <f>F45/E33</f>
        <v>0</v>
      </c>
      <c r="B1" s="105" t="s">
        <v>222</v>
      </c>
      <c r="C1" s="103" t="s">
        <v>191</v>
      </c>
      <c r="D1" s="104" t="s">
        <v>228</v>
      </c>
      <c r="E1" t="s">
        <v>227</v>
      </c>
      <c r="F1" s="118" t="s">
        <v>229</v>
      </c>
      <c r="P1" s="104"/>
      <c r="Q1">
        <v>27</v>
      </c>
    </row>
    <row r="2" spans="1:17" ht="15.75" thickBot="1" x14ac:dyDescent="0.3">
      <c r="A2" s="96" t="s">
        <v>203</v>
      </c>
      <c r="B2" s="110"/>
      <c r="C2" s="103"/>
      <c r="D2" s="104"/>
      <c r="P2" s="115" t="s">
        <v>189</v>
      </c>
      <c r="Q2">
        <f>COUNTIF(B$3:B$28,P2)</f>
        <v>7</v>
      </c>
    </row>
    <row r="3" spans="1:17" ht="15.75" thickBot="1" x14ac:dyDescent="0.3">
      <c r="A3" s="100" t="s">
        <v>192</v>
      </c>
      <c r="B3" s="113" t="s">
        <v>190</v>
      </c>
      <c r="C3" s="189"/>
      <c r="D3" s="9">
        <f>IF(B3="Yes",1,0)</f>
        <v>0</v>
      </c>
      <c r="E3">
        <v>5</v>
      </c>
      <c r="F3">
        <f>D3*E3</f>
        <v>0</v>
      </c>
      <c r="P3" s="116" t="s">
        <v>190</v>
      </c>
      <c r="Q3">
        <f>COUNTIF(B$3:B$28,P3)</f>
        <v>15</v>
      </c>
    </row>
    <row r="4" spans="1:17" ht="15.75" thickBot="1" x14ac:dyDescent="0.3">
      <c r="A4" s="101" t="s">
        <v>193</v>
      </c>
      <c r="B4" s="113" t="s">
        <v>190</v>
      </c>
      <c r="C4" s="190"/>
      <c r="D4" s="9">
        <f t="shared" ref="D4:D13" si="0">IF(B4="Yes",1,0)</f>
        <v>0</v>
      </c>
      <c r="E4">
        <v>5</v>
      </c>
      <c r="F4">
        <f t="shared" ref="F4:F13" si="1">D4*E4</f>
        <v>0</v>
      </c>
      <c r="P4" s="9" t="s">
        <v>225</v>
      </c>
      <c r="Q4">
        <f>COUNTIF(B$3:B$28,P4)</f>
        <v>0</v>
      </c>
    </row>
    <row r="5" spans="1:17" ht="15.75" thickBot="1" x14ac:dyDescent="0.3">
      <c r="A5" s="101" t="s">
        <v>194</v>
      </c>
      <c r="B5" s="113" t="s">
        <v>190</v>
      </c>
      <c r="C5" s="190"/>
      <c r="D5" s="9">
        <f t="shared" si="0"/>
        <v>0</v>
      </c>
      <c r="E5">
        <v>10</v>
      </c>
      <c r="F5">
        <f t="shared" si="1"/>
        <v>0</v>
      </c>
    </row>
    <row r="6" spans="1:17" ht="15.75" thickBot="1" x14ac:dyDescent="0.3">
      <c r="A6" s="101" t="s">
        <v>195</v>
      </c>
      <c r="B6" s="113" t="s">
        <v>190</v>
      </c>
      <c r="C6" s="190"/>
      <c r="D6" s="9">
        <f t="shared" si="0"/>
        <v>0</v>
      </c>
      <c r="E6">
        <v>5</v>
      </c>
      <c r="F6">
        <f t="shared" si="1"/>
        <v>0</v>
      </c>
    </row>
    <row r="7" spans="1:17" ht="15.75" thickBot="1" x14ac:dyDescent="0.3">
      <c r="A7" s="101" t="s">
        <v>216</v>
      </c>
      <c r="B7" s="113" t="s">
        <v>190</v>
      </c>
      <c r="C7" s="190"/>
      <c r="D7" s="9">
        <f t="shared" si="0"/>
        <v>0</v>
      </c>
      <c r="E7">
        <v>10</v>
      </c>
      <c r="F7">
        <f t="shared" si="1"/>
        <v>0</v>
      </c>
    </row>
    <row r="8" spans="1:17" ht="15.75" thickBot="1" x14ac:dyDescent="0.3">
      <c r="A8" s="101" t="s">
        <v>215</v>
      </c>
      <c r="B8" s="113" t="s">
        <v>190</v>
      </c>
      <c r="C8" s="190"/>
      <c r="D8" s="9">
        <f t="shared" si="0"/>
        <v>0</v>
      </c>
      <c r="E8">
        <v>5</v>
      </c>
      <c r="F8">
        <f t="shared" si="1"/>
        <v>0</v>
      </c>
    </row>
    <row r="9" spans="1:17" ht="15.75" thickBot="1" x14ac:dyDescent="0.3">
      <c r="A9" s="101" t="s">
        <v>271</v>
      </c>
      <c r="B9" s="113" t="s">
        <v>190</v>
      </c>
      <c r="C9" s="190"/>
      <c r="D9" s="9">
        <f t="shared" si="0"/>
        <v>0</v>
      </c>
      <c r="E9">
        <v>5</v>
      </c>
      <c r="F9">
        <f t="shared" si="1"/>
        <v>0</v>
      </c>
    </row>
    <row r="10" spans="1:17" ht="15.75" thickBot="1" x14ac:dyDescent="0.3">
      <c r="A10" s="101" t="s">
        <v>196</v>
      </c>
      <c r="B10" s="113" t="s">
        <v>190</v>
      </c>
      <c r="C10" s="190"/>
      <c r="D10" s="9">
        <f t="shared" si="0"/>
        <v>0</v>
      </c>
      <c r="E10">
        <v>5</v>
      </c>
      <c r="F10">
        <f t="shared" si="1"/>
        <v>0</v>
      </c>
    </row>
    <row r="11" spans="1:17" ht="15.75" thickBot="1" x14ac:dyDescent="0.3">
      <c r="A11" s="101" t="s">
        <v>295</v>
      </c>
      <c r="B11" s="113" t="s">
        <v>190</v>
      </c>
      <c r="C11" s="190"/>
      <c r="D11" s="9">
        <f t="shared" si="0"/>
        <v>0</v>
      </c>
      <c r="E11">
        <v>5</v>
      </c>
      <c r="F11">
        <f t="shared" si="1"/>
        <v>0</v>
      </c>
    </row>
    <row r="12" spans="1:17" ht="15.75" thickBot="1" x14ac:dyDescent="0.3">
      <c r="A12" s="101" t="s">
        <v>197</v>
      </c>
      <c r="B12" s="113" t="s">
        <v>190</v>
      </c>
      <c r="C12" s="190"/>
      <c r="D12" s="9">
        <f t="shared" si="0"/>
        <v>0</v>
      </c>
      <c r="E12">
        <v>5</v>
      </c>
      <c r="F12">
        <f t="shared" si="1"/>
        <v>0</v>
      </c>
    </row>
    <row r="13" spans="1:17" ht="15.75" thickBot="1" x14ac:dyDescent="0.3">
      <c r="A13" s="101" t="s">
        <v>202</v>
      </c>
      <c r="B13" s="113" t="s">
        <v>190</v>
      </c>
      <c r="C13" s="190"/>
      <c r="D13" s="9">
        <f t="shared" si="0"/>
        <v>0</v>
      </c>
      <c r="E13">
        <v>15</v>
      </c>
      <c r="F13">
        <f t="shared" si="1"/>
        <v>0</v>
      </c>
    </row>
    <row r="14" spans="1:17" ht="15.75" thickBot="1" x14ac:dyDescent="0.3">
      <c r="A14" s="101" t="s">
        <v>198</v>
      </c>
      <c r="B14" s="113" t="s">
        <v>190</v>
      </c>
      <c r="C14" s="190"/>
      <c r="D14" s="9">
        <f t="shared" ref="D14:D17" si="2">IF(B14="Yes",1,0)</f>
        <v>0</v>
      </c>
      <c r="E14">
        <v>20</v>
      </c>
      <c r="F14">
        <f t="shared" ref="F14:F32" si="3">D14*E14</f>
        <v>0</v>
      </c>
    </row>
    <row r="15" spans="1:17" ht="15.75" thickBot="1" x14ac:dyDescent="0.3">
      <c r="A15" s="101" t="s">
        <v>199</v>
      </c>
      <c r="B15" s="113" t="s">
        <v>190</v>
      </c>
      <c r="C15" s="190"/>
      <c r="D15" s="9">
        <f t="shared" si="2"/>
        <v>0</v>
      </c>
      <c r="E15">
        <v>10</v>
      </c>
      <c r="F15">
        <f t="shared" si="3"/>
        <v>0</v>
      </c>
    </row>
    <row r="16" spans="1:17" ht="15.75" thickBot="1" x14ac:dyDescent="0.3">
      <c r="A16" s="101" t="s">
        <v>200</v>
      </c>
      <c r="B16" s="113" t="s">
        <v>190</v>
      </c>
      <c r="C16" s="190"/>
      <c r="D16" s="9">
        <f t="shared" si="2"/>
        <v>0</v>
      </c>
      <c r="E16">
        <v>10</v>
      </c>
      <c r="F16">
        <f t="shared" si="3"/>
        <v>0</v>
      </c>
    </row>
    <row r="17" spans="1:6" ht="15.75" thickBot="1" x14ac:dyDescent="0.3">
      <c r="A17" s="101" t="s">
        <v>201</v>
      </c>
      <c r="B17" s="113" t="s">
        <v>190</v>
      </c>
      <c r="C17" s="190"/>
      <c r="D17" s="9">
        <f t="shared" si="2"/>
        <v>0</v>
      </c>
      <c r="E17">
        <v>5</v>
      </c>
      <c r="F17">
        <f t="shared" si="3"/>
        <v>0</v>
      </c>
    </row>
    <row r="18" spans="1:6" ht="15.75" thickBot="1" x14ac:dyDescent="0.3">
      <c r="A18" s="98"/>
      <c r="B18" s="105" t="s">
        <v>222</v>
      </c>
      <c r="C18" s="103" t="s">
        <v>191</v>
      </c>
      <c r="D18" s="9"/>
    </row>
    <row r="19" spans="1:6" ht="15.75" thickBot="1" x14ac:dyDescent="0.3">
      <c r="A19" s="96" t="s">
        <v>207</v>
      </c>
      <c r="B19" s="105"/>
      <c r="C19" s="103"/>
      <c r="D19" s="9"/>
    </row>
    <row r="20" spans="1:6" ht="15.75" thickBot="1" x14ac:dyDescent="0.3">
      <c r="A20" s="107" t="s">
        <v>213</v>
      </c>
      <c r="B20" s="113" t="s">
        <v>189</v>
      </c>
      <c r="C20" s="113"/>
      <c r="D20" s="9">
        <f>IF(B20="No",1,0)</f>
        <v>0</v>
      </c>
      <c r="E20">
        <v>5</v>
      </c>
      <c r="F20">
        <f t="shared" si="3"/>
        <v>0</v>
      </c>
    </row>
    <row r="21" spans="1:6" ht="15.75" thickBot="1" x14ac:dyDescent="0.3">
      <c r="A21" s="108" t="s">
        <v>208</v>
      </c>
      <c r="B21" s="113" t="s">
        <v>189</v>
      </c>
      <c r="C21" s="186"/>
      <c r="D21" s="9">
        <f t="shared" ref="D21:D25" si="4">IF(B21="No",1,0)</f>
        <v>0</v>
      </c>
      <c r="E21">
        <v>5</v>
      </c>
      <c r="F21">
        <f t="shared" si="3"/>
        <v>0</v>
      </c>
    </row>
    <row r="22" spans="1:6" ht="15.75" thickBot="1" x14ac:dyDescent="0.3">
      <c r="A22" s="108" t="s">
        <v>209</v>
      </c>
      <c r="B22" s="113" t="s">
        <v>189</v>
      </c>
      <c r="C22" s="186"/>
      <c r="D22" s="9">
        <f t="shared" si="4"/>
        <v>0</v>
      </c>
      <c r="E22">
        <v>3</v>
      </c>
      <c r="F22">
        <f t="shared" si="3"/>
        <v>0</v>
      </c>
    </row>
    <row r="23" spans="1:6" ht="15.75" thickBot="1" x14ac:dyDescent="0.3">
      <c r="A23" s="108" t="s">
        <v>210</v>
      </c>
      <c r="B23" s="113" t="s">
        <v>189</v>
      </c>
      <c r="C23" s="186"/>
      <c r="D23" s="9">
        <f t="shared" si="4"/>
        <v>0</v>
      </c>
      <c r="E23">
        <v>2</v>
      </c>
      <c r="F23">
        <f t="shared" si="3"/>
        <v>0</v>
      </c>
    </row>
    <row r="24" spans="1:6" ht="15.75" thickBot="1" x14ac:dyDescent="0.3">
      <c r="A24" s="108" t="s">
        <v>211</v>
      </c>
      <c r="B24" s="113" t="s">
        <v>189</v>
      </c>
      <c r="C24" s="186"/>
      <c r="D24" s="9">
        <f t="shared" si="4"/>
        <v>0</v>
      </c>
      <c r="E24">
        <v>5</v>
      </c>
      <c r="F24">
        <f t="shared" si="3"/>
        <v>0</v>
      </c>
    </row>
    <row r="25" spans="1:6" ht="15.75" thickBot="1" x14ac:dyDescent="0.3">
      <c r="A25" s="109" t="s">
        <v>212</v>
      </c>
      <c r="B25" s="113" t="s">
        <v>189</v>
      </c>
      <c r="C25" s="188"/>
      <c r="D25" s="9">
        <f t="shared" si="4"/>
        <v>0</v>
      </c>
      <c r="E25">
        <v>10</v>
      </c>
      <c r="F25">
        <f t="shared" si="3"/>
        <v>0</v>
      </c>
    </row>
    <row r="26" spans="1:6" ht="15.75" thickBot="1" x14ac:dyDescent="0.3">
      <c r="A26" s="98"/>
      <c r="B26" s="105" t="s">
        <v>222</v>
      </c>
      <c r="C26" s="103" t="s">
        <v>191</v>
      </c>
      <c r="D26" s="9"/>
    </row>
    <row r="27" spans="1:6" ht="15.75" thickBot="1" x14ac:dyDescent="0.3">
      <c r="A27" s="96" t="s">
        <v>214</v>
      </c>
      <c r="B27" s="105"/>
      <c r="C27" s="103"/>
      <c r="D27" s="9"/>
    </row>
    <row r="28" spans="1:6" ht="15.75" thickBot="1" x14ac:dyDescent="0.3">
      <c r="A28" s="107" t="s">
        <v>272</v>
      </c>
      <c r="B28" s="113" t="s">
        <v>189</v>
      </c>
      <c r="C28" s="113"/>
      <c r="D28" s="9">
        <f>IF(B28="No",1,0)</f>
        <v>0</v>
      </c>
      <c r="E28">
        <v>20</v>
      </c>
      <c r="F28">
        <f t="shared" si="3"/>
        <v>0</v>
      </c>
    </row>
    <row r="29" spans="1:6" ht="15.75" thickBot="1" x14ac:dyDescent="0.3">
      <c r="A29" s="108" t="s">
        <v>273</v>
      </c>
      <c r="B29" s="113" t="s">
        <v>189</v>
      </c>
      <c r="C29" s="186"/>
      <c r="D29" s="9">
        <f t="shared" ref="D29:D32" si="5">IF(B29="No",1,0)</f>
        <v>0</v>
      </c>
      <c r="E29">
        <v>20</v>
      </c>
      <c r="F29">
        <f t="shared" si="3"/>
        <v>0</v>
      </c>
    </row>
    <row r="30" spans="1:6" ht="15.75" thickBot="1" x14ac:dyDescent="0.3">
      <c r="A30" s="108" t="s">
        <v>341</v>
      </c>
      <c r="B30" s="113" t="s">
        <v>225</v>
      </c>
      <c r="C30" s="186"/>
      <c r="D30" s="9">
        <f t="shared" ref="D30" si="6">IF(B30="No",1,0)</f>
        <v>0</v>
      </c>
      <c r="E30">
        <v>20</v>
      </c>
      <c r="F30">
        <f t="shared" ref="F30" si="7">D30*E30</f>
        <v>0</v>
      </c>
    </row>
    <row r="31" spans="1:6" ht="15.75" thickBot="1" x14ac:dyDescent="0.3">
      <c r="A31" s="108" t="s">
        <v>274</v>
      </c>
      <c r="B31" s="113" t="s">
        <v>189</v>
      </c>
      <c r="C31" s="186"/>
      <c r="D31" s="9">
        <f t="shared" si="5"/>
        <v>0</v>
      </c>
      <c r="E31">
        <v>10</v>
      </c>
      <c r="F31">
        <f t="shared" si="3"/>
        <v>0</v>
      </c>
    </row>
    <row r="32" spans="1:6" ht="15.75" thickBot="1" x14ac:dyDescent="0.3">
      <c r="A32" s="108" t="s">
        <v>275</v>
      </c>
      <c r="B32" s="113" t="s">
        <v>189</v>
      </c>
      <c r="C32" s="186"/>
      <c r="D32" s="9">
        <f t="shared" si="5"/>
        <v>0</v>
      </c>
      <c r="E32">
        <v>10</v>
      </c>
      <c r="F32">
        <f t="shared" si="3"/>
        <v>0</v>
      </c>
    </row>
    <row r="33" spans="1:6" ht="15.75" thickBot="1" x14ac:dyDescent="0.3">
      <c r="A33" s="119"/>
      <c r="B33" s="120"/>
      <c r="C33" s="192"/>
      <c r="D33" s="9"/>
      <c r="E33">
        <f>SUM(E3:E32)</f>
        <v>230</v>
      </c>
    </row>
    <row r="34" spans="1:6" ht="15.75" thickBot="1" x14ac:dyDescent="0.3">
      <c r="A34" s="124" t="s">
        <v>188</v>
      </c>
      <c r="B34" s="125"/>
      <c r="C34" s="126"/>
      <c r="D34" s="9"/>
    </row>
    <row r="35" spans="1:6" ht="15.75" thickBot="1" x14ac:dyDescent="0.3">
      <c r="A35" s="100" t="s">
        <v>230</v>
      </c>
      <c r="B35" s="113" t="s">
        <v>225</v>
      </c>
      <c r="C35" s="189"/>
      <c r="D35" s="9">
        <f t="shared" ref="D35:D43" si="8">IF(B35="Yes",1,0)</f>
        <v>0</v>
      </c>
      <c r="E35">
        <v>-10</v>
      </c>
      <c r="F35">
        <f t="shared" ref="F35:F43" si="9">D35*E35</f>
        <v>0</v>
      </c>
    </row>
    <row r="36" spans="1:6" ht="15.75" thickBot="1" x14ac:dyDescent="0.3">
      <c r="A36" s="101" t="s">
        <v>231</v>
      </c>
      <c r="B36" s="113" t="s">
        <v>225</v>
      </c>
      <c r="C36" s="190"/>
      <c r="D36" s="9">
        <f t="shared" si="8"/>
        <v>0</v>
      </c>
      <c r="E36">
        <v>-15</v>
      </c>
      <c r="F36">
        <f t="shared" si="9"/>
        <v>0</v>
      </c>
    </row>
    <row r="37" spans="1:6" ht="15.75" thickBot="1" x14ac:dyDescent="0.3">
      <c r="A37" s="101" t="s">
        <v>232</v>
      </c>
      <c r="B37" s="113" t="s">
        <v>225</v>
      </c>
      <c r="C37" s="190"/>
      <c r="D37" s="9">
        <f t="shared" si="8"/>
        <v>0</v>
      </c>
      <c r="E37">
        <v>-5</v>
      </c>
      <c r="F37">
        <f t="shared" si="9"/>
        <v>0</v>
      </c>
    </row>
    <row r="38" spans="1:6" ht="15.75" thickBot="1" x14ac:dyDescent="0.3">
      <c r="A38" s="101" t="s">
        <v>238</v>
      </c>
      <c r="B38" s="113" t="s">
        <v>225</v>
      </c>
      <c r="C38" s="190"/>
      <c r="D38" s="9">
        <f t="shared" ref="D38" si="10">IF(B38="Yes",1,0)</f>
        <v>0</v>
      </c>
      <c r="E38">
        <v>-15</v>
      </c>
      <c r="F38">
        <f t="shared" ref="F38" si="11">D38*E38</f>
        <v>0</v>
      </c>
    </row>
    <row r="39" spans="1:6" ht="15.75" thickBot="1" x14ac:dyDescent="0.3">
      <c r="A39" s="101" t="s">
        <v>186</v>
      </c>
      <c r="B39" s="113" t="s">
        <v>225</v>
      </c>
      <c r="C39" s="190"/>
      <c r="D39" s="9">
        <f t="shared" si="8"/>
        <v>0</v>
      </c>
      <c r="E39">
        <v>-15</v>
      </c>
      <c r="F39">
        <f t="shared" si="9"/>
        <v>0</v>
      </c>
    </row>
    <row r="40" spans="1:6" ht="15.75" thickBot="1" x14ac:dyDescent="0.3">
      <c r="A40" s="101" t="s">
        <v>276</v>
      </c>
      <c r="B40" s="113" t="s">
        <v>225</v>
      </c>
      <c r="C40" s="190"/>
      <c r="D40" s="9">
        <f t="shared" si="8"/>
        <v>0</v>
      </c>
      <c r="E40">
        <v>-15</v>
      </c>
      <c r="F40">
        <f t="shared" ref="F40" si="12">D40*E40</f>
        <v>0</v>
      </c>
    </row>
    <row r="41" spans="1:6" ht="15.75" thickBot="1" x14ac:dyDescent="0.3">
      <c r="A41" s="101" t="s">
        <v>187</v>
      </c>
      <c r="B41" s="113" t="s">
        <v>225</v>
      </c>
      <c r="C41" s="191"/>
      <c r="D41" s="9">
        <f t="shared" si="8"/>
        <v>0</v>
      </c>
      <c r="E41">
        <v>-10</v>
      </c>
      <c r="F41">
        <f t="shared" si="9"/>
        <v>0</v>
      </c>
    </row>
    <row r="42" spans="1:6" ht="15.75" thickBot="1" x14ac:dyDescent="0.3">
      <c r="A42" s="101" t="s">
        <v>233</v>
      </c>
      <c r="B42" s="113" t="s">
        <v>225</v>
      </c>
      <c r="C42" s="190"/>
      <c r="D42" s="9">
        <f t="shared" si="8"/>
        <v>0</v>
      </c>
      <c r="E42">
        <v>-5</v>
      </c>
      <c r="F42">
        <f t="shared" si="9"/>
        <v>0</v>
      </c>
    </row>
    <row r="43" spans="1:6" ht="15.75" thickBot="1" x14ac:dyDescent="0.3">
      <c r="A43" s="102" t="s">
        <v>234</v>
      </c>
      <c r="B43" s="113" t="s">
        <v>225</v>
      </c>
      <c r="C43" s="191"/>
      <c r="D43" s="9">
        <f t="shared" si="8"/>
        <v>0</v>
      </c>
      <c r="E43">
        <v>-5</v>
      </c>
      <c r="F43">
        <f t="shared" si="9"/>
        <v>0</v>
      </c>
    </row>
    <row r="45" spans="1:6" x14ac:dyDescent="0.25">
      <c r="F45">
        <f>SUM(F3:F43)</f>
        <v>0</v>
      </c>
    </row>
  </sheetData>
  <dataValidations count="1">
    <dataValidation type="list" allowBlank="1" showInputMessage="1" showErrorMessage="1" sqref="B35:B43 B20:B25 P3 B3:B17 B28:B33">
      <formula1>$P$2:$P$4</formula1>
    </dataValidation>
  </dataValidations>
  <pageMargins left="0.70866141732283472" right="0.70866141732283472" top="0.74803149606299213" bottom="0.74803149606299213" header="0.31496062992125984" footer="0.31496062992125984"/>
  <pageSetup paperSize="9" scale="6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Initial triage</vt:lpstr>
      <vt:lpstr>Sustainability Assessment</vt:lpstr>
      <vt:lpstr>Tenant Commitment (blank)</vt:lpstr>
      <vt:lpstr>Tenant Commitment (example)</vt:lpstr>
      <vt:lpstr>Income per household member</vt:lpstr>
      <vt:lpstr>Affordability calculator</vt:lpstr>
      <vt:lpstr>Financial Vulnerability</vt:lpstr>
      <vt:lpstr>Health &amp; Disabability Vuln</vt:lpstr>
      <vt:lpstr>Social &amp; Domestic Vulnerability</vt:lpstr>
      <vt:lpstr>Employability Assessment</vt:lpstr>
      <vt:lpstr>Gas and elec costs</vt:lpstr>
      <vt:lpstr>Applicable amounts</vt:lpstr>
      <vt:lpstr>rising cost of living</vt:lpstr>
      <vt:lpstr>'Affordability calculator'!Print_Area</vt:lpstr>
      <vt:lpstr>'Employability Assessment'!Print_Area</vt:lpstr>
      <vt:lpstr>'Financial Vulnerability'!Print_Area</vt:lpstr>
      <vt:lpstr>'Health &amp; Disabability Vuln'!Print_Area</vt:lpstr>
      <vt:lpstr>'Initial triage'!Print_Area</vt:lpstr>
      <vt:lpstr>'Social &amp; Domestic Vulnerability'!Print_Area</vt:lpstr>
      <vt:lpstr>'Tenant Commitment (blank)'!Print_Area</vt:lpstr>
    </vt:vector>
  </TitlesOfParts>
  <Company>NTC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iric1903</dc:creator>
  <cp:lastModifiedBy>Mary Nergaard</cp:lastModifiedBy>
  <cp:lastPrinted>2017-08-02T13:08:56Z</cp:lastPrinted>
  <dcterms:created xsi:type="dcterms:W3CDTF">2014-07-17T08:54:32Z</dcterms:created>
  <dcterms:modified xsi:type="dcterms:W3CDTF">2018-05-09T14:48:40Z</dcterms:modified>
</cp:coreProperties>
</file>